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rights.THEMBISILE\Desktop\Budget 2015-2016\2015-2016 Reports\SEC 71\M9\"/>
    </mc:Choice>
  </mc:AlternateContent>
  <workbookProtection workbookPassword="F954" lockStructure="1"/>
  <bookViews>
    <workbookView xWindow="0" yWindow="0" windowWidth="15600" windowHeight="7755"/>
  </bookViews>
  <sheets>
    <sheet name="Sheet1" sheetId="1" r:id="rId1"/>
  </sheets>
  <definedNames>
    <definedName name="_xlnm.Print_Area" localSheetId="0">Sheet1!$A:$Q</definedName>
    <definedName name="_xlnm.Print_Titles" localSheetId="0">Sheet1!$A:$E,Sheet1!$1:$6</definedName>
  </definedNames>
  <calcPr calcId="152511"/>
</workbook>
</file>

<file path=xl/calcChain.xml><?xml version="1.0" encoding="utf-8"?>
<calcChain xmlns="http://schemas.openxmlformats.org/spreadsheetml/2006/main">
  <c r="N47" i="1" l="1"/>
  <c r="N23" i="1" l="1"/>
  <c r="M47" i="1" l="1"/>
  <c r="M23" i="1"/>
  <c r="L50" i="1" l="1"/>
  <c r="L23" i="1" l="1"/>
  <c r="L47" i="1" l="1"/>
  <c r="K15" i="1" l="1"/>
  <c r="K13" i="1"/>
  <c r="J50" i="1" l="1"/>
  <c r="J47" i="1" s="1"/>
  <c r="I47" i="1" l="1"/>
  <c r="H23" i="1" l="1"/>
  <c r="G23" i="1" l="1"/>
  <c r="F23" i="1" l="1"/>
  <c r="F45" i="1" l="1"/>
  <c r="F22" i="1"/>
  <c r="J48" i="1" l="1"/>
  <c r="J53" i="1" s="1"/>
  <c r="I48" i="1"/>
  <c r="I53" i="1" s="1"/>
  <c r="H48" i="1"/>
  <c r="H53" i="1" s="1"/>
  <c r="H24" i="1"/>
  <c r="H35" i="1" s="1"/>
  <c r="F48" i="1"/>
  <c r="F53" i="1" s="1"/>
  <c r="AF7" i="1"/>
  <c r="G24" i="1"/>
  <c r="G35" i="1" s="1"/>
  <c r="G48" i="1"/>
  <c r="G53" i="1" s="1"/>
  <c r="F24" i="1"/>
  <c r="F35" i="1" s="1"/>
  <c r="I24" i="1"/>
  <c r="I35" i="1" s="1"/>
  <c r="J24" i="1"/>
  <c r="J35" i="1" s="1"/>
  <c r="K24" i="1"/>
  <c r="K35" i="1" s="1"/>
  <c r="K48" i="1"/>
  <c r="K53" i="1" s="1"/>
  <c r="L24" i="1"/>
  <c r="L35" i="1" s="1"/>
  <c r="L48" i="1"/>
  <c r="L53" i="1" s="1"/>
  <c r="M24" i="1"/>
  <c r="M35" i="1" s="1"/>
  <c r="M48" i="1"/>
  <c r="M53" i="1" s="1"/>
  <c r="N24" i="1"/>
  <c r="N35" i="1" s="1"/>
  <c r="N48" i="1"/>
  <c r="N53" i="1" s="1"/>
  <c r="O24" i="1"/>
  <c r="O35" i="1" s="1"/>
  <c r="O48" i="1"/>
  <c r="O53" i="1" s="1"/>
  <c r="P24" i="1"/>
  <c r="P35" i="1" s="1"/>
  <c r="P48" i="1"/>
  <c r="P53" i="1" s="1"/>
  <c r="Q24" i="1"/>
  <c r="Q35" i="1" s="1"/>
  <c r="Q48" i="1"/>
  <c r="Q53" i="1" s="1"/>
  <c r="J54" i="1" l="1"/>
  <c r="M54" i="1"/>
  <c r="L54" i="1"/>
  <c r="O54" i="1"/>
  <c r="F54" i="1"/>
  <c r="F56" i="1" s="1"/>
  <c r="G55" i="1" s="1"/>
  <c r="K54" i="1"/>
  <c r="Q54" i="1"/>
  <c r="P54" i="1"/>
  <c r="N54" i="1"/>
  <c r="I54" i="1"/>
  <c r="G54" i="1"/>
  <c r="H54" i="1"/>
  <c r="G56" i="1" l="1"/>
  <c r="H55" i="1" s="1"/>
  <c r="H56" i="1" s="1"/>
  <c r="I55" i="1" s="1"/>
  <c r="I56" i="1" s="1"/>
  <c r="J55" i="1" s="1"/>
  <c r="J56" i="1" s="1"/>
  <c r="K55" i="1" s="1"/>
  <c r="K56" i="1" s="1"/>
  <c r="L55" i="1" s="1"/>
  <c r="L56" i="1" s="1"/>
  <c r="M55" i="1" s="1"/>
  <c r="M56" i="1" s="1"/>
  <c r="N55" i="1" s="1"/>
  <c r="N56" i="1" s="1"/>
  <c r="O55" i="1" s="1"/>
  <c r="O56" i="1" s="1"/>
  <c r="P55" i="1" s="1"/>
  <c r="P56" i="1" s="1"/>
  <c r="Q55" i="1" s="1"/>
  <c r="Q56" i="1" s="1"/>
</calcChain>
</file>

<file path=xl/sharedStrings.xml><?xml version="1.0" encoding="utf-8"?>
<sst xmlns="http://schemas.openxmlformats.org/spreadsheetml/2006/main" count="402" uniqueCount="399">
  <si>
    <t>CFA : CASH FLOW STATEMENT ACTUALS / FORECASTS (All values in Rand)(Payments= +)</t>
  </si>
  <si>
    <t>Save File as : Muncde_CFA_ccyy_Mnn.XLS (e.g.: GT411_CFA_2005_M10)</t>
  </si>
  <si>
    <t>Change Muncde to your own municipal code (e.g.: GT411) and Year End (ccyy) to Financial Year End (e.g.: 2005 for year 2004/2005)</t>
  </si>
  <si>
    <t>Change Month End (Mnn) to Active Month (M01=July...M12=June)(e.g.: M10) (Enter Actuals up to Active Month included and Forecast figures for months after Active Month)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</si>
  <si>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</si>
  <si>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</si>
  <si>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</si>
  <si>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</si>
  <si>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</si>
  <si>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</si>
  <si>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Month 1
July</t>
  </si>
  <si>
    <t>Month 2
Aug</t>
  </si>
  <si>
    <t>Month 3
Sept</t>
  </si>
  <si>
    <t>Month 4
Oct</t>
  </si>
  <si>
    <t>Month 5
Nov</t>
  </si>
  <si>
    <t>Month 6
Dec</t>
  </si>
  <si>
    <t>Month 7
Jan</t>
  </si>
  <si>
    <t>Month 8
Feb</t>
  </si>
  <si>
    <t>Month 9
Mar</t>
  </si>
  <si>
    <t>Month 10
Apr</t>
  </si>
  <si>
    <t>Month 11
May</t>
  </si>
  <si>
    <t>Month 12
June</t>
  </si>
  <si>
    <t>3000</t>
  </si>
  <si>
    <t>Cash Receipts by Source</t>
  </si>
  <si>
    <t>3010</t>
  </si>
  <si>
    <t>Property rates</t>
  </si>
  <si>
    <t>3020</t>
  </si>
  <si>
    <t>Property rates - penalties &amp; collection charges</t>
  </si>
  <si>
    <t>3030</t>
  </si>
  <si>
    <t>Service charges - electricity revenue</t>
  </si>
  <si>
    <t>3040</t>
  </si>
  <si>
    <t>Service charges - water revenue</t>
  </si>
  <si>
    <t>3050</t>
  </si>
  <si>
    <t>Service charges - sanitation revenue</t>
  </si>
  <si>
    <t>3060</t>
  </si>
  <si>
    <t>Service charges - refuse revenue</t>
  </si>
  <si>
    <t>3070</t>
  </si>
  <si>
    <t>Service charges - other</t>
  </si>
  <si>
    <t>3080</t>
  </si>
  <si>
    <t>Rental of facilities and equipment</t>
  </si>
  <si>
    <t>3090</t>
  </si>
  <si>
    <t>Interest earned - external investments</t>
  </si>
  <si>
    <t>3100</t>
  </si>
  <si>
    <t>Interest earned - outstanding debtors</t>
  </si>
  <si>
    <t>3110</t>
  </si>
  <si>
    <t>Dividends received</t>
  </si>
  <si>
    <t>3120</t>
  </si>
  <si>
    <t>Fines</t>
  </si>
  <si>
    <t>3130</t>
  </si>
  <si>
    <t>Licences and permits</t>
  </si>
  <si>
    <t>3140</t>
  </si>
  <si>
    <t>Agency services</t>
  </si>
  <si>
    <t>3150</t>
  </si>
  <si>
    <t>Transfer receipts - operational</t>
  </si>
  <si>
    <t>3160</t>
  </si>
  <si>
    <t>Other revenue</t>
  </si>
  <si>
    <t>3170</t>
  </si>
  <si>
    <t>3180</t>
  </si>
  <si>
    <t>Other Cash Flows/Receipts by Source</t>
  </si>
  <si>
    <t>3190</t>
  </si>
  <si>
    <t>Transfer receipts - capital</t>
  </si>
  <si>
    <t>3200</t>
  </si>
  <si>
    <t>Contributions recognised - capital &amp; Contributed assets</t>
  </si>
  <si>
    <t>3210</t>
  </si>
  <si>
    <t>Proceeds on disposal of PPE</t>
  </si>
  <si>
    <t>3220</t>
  </si>
  <si>
    <t>Short term loans</t>
  </si>
  <si>
    <t>3230</t>
  </si>
  <si>
    <t>Borrowing long term/refinancing</t>
  </si>
  <si>
    <t>3240</t>
  </si>
  <si>
    <t>Increase (decrease) in consumer deposits</t>
  </si>
  <si>
    <t>3250</t>
  </si>
  <si>
    <t>Decrease (Increase) in non-current debtors</t>
  </si>
  <si>
    <t>3260</t>
  </si>
  <si>
    <t>Decrease (increase) other non-current receivables</t>
  </si>
  <si>
    <t>3270</t>
  </si>
  <si>
    <t>Decrease (increase) in non-current investments</t>
  </si>
  <si>
    <t>3280</t>
  </si>
  <si>
    <t>Total Cash Receipts by Source</t>
  </si>
  <si>
    <t>4000</t>
  </si>
  <si>
    <t>Cash Payments by Type</t>
  </si>
  <si>
    <t>4010</t>
  </si>
  <si>
    <t>Employee related costs</t>
  </si>
  <si>
    <t>4020</t>
  </si>
  <si>
    <t>Remuneration of councillors</t>
  </si>
  <si>
    <t>4030</t>
  </si>
  <si>
    <t>Collection costs</t>
  </si>
  <si>
    <t>4040</t>
  </si>
  <si>
    <t>Interest paid</t>
  </si>
  <si>
    <t>4050</t>
  </si>
  <si>
    <t>Bulk purchases - Electricity</t>
  </si>
  <si>
    <t>4060</t>
  </si>
  <si>
    <t>Bulk purchases - Water &amp; Sewer</t>
  </si>
  <si>
    <t>4070</t>
  </si>
  <si>
    <t>Other materials</t>
  </si>
  <si>
    <t>4080</t>
  </si>
  <si>
    <t>Contracted services</t>
  </si>
  <si>
    <t>4090</t>
  </si>
  <si>
    <t>Grants and subsidies paid - other municipalities</t>
  </si>
  <si>
    <t>4100</t>
  </si>
  <si>
    <t>Grants and subsidies paid - other</t>
  </si>
  <si>
    <t>4110</t>
  </si>
  <si>
    <t>General expenses</t>
  </si>
  <si>
    <t>4120</t>
  </si>
  <si>
    <t>4130</t>
  </si>
  <si>
    <t>Other Cash Flows/Payments by Type</t>
  </si>
  <si>
    <t>4140</t>
  </si>
  <si>
    <t>Capital assets</t>
  </si>
  <si>
    <t>4150</t>
  </si>
  <si>
    <t>Repayment of borrowing</t>
  </si>
  <si>
    <t>4160</t>
  </si>
  <si>
    <t>Other Cash Flows/Payments</t>
  </si>
  <si>
    <t>4170</t>
  </si>
  <si>
    <t>Total Cash Payments by Type</t>
  </si>
  <si>
    <t>4180</t>
  </si>
  <si>
    <t>Net Increase/(Decrease) in Cash Held</t>
  </si>
  <si>
    <t>4190</t>
  </si>
  <si>
    <t>Cash/cash equivalents at the month/year begin:</t>
  </si>
  <si>
    <t>4200</t>
  </si>
  <si>
    <t>Cash/cash equivalents at the month/year end: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</si>
  <si>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</si>
  <si>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</si>
  <si>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</si>
  <si>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</si>
  <si>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</si>
  <si>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</si>
  <si>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</si>
  <si>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</si>
  <si>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</si>
  <si>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</si>
  <si>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</si>
  <si>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</si>
  <si>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</si>
  <si>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</si>
  <si>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</si>
  <si>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</si>
  <si>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</si>
  <si>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</si>
  <si>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</si>
  <si>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</si>
  <si>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</si>
  <si>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</si>
  <si>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</si>
  <si>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</si>
  <si>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</si>
  <si>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</si>
  <si>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</si>
  <si>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</si>
  <si>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</si>
  <si>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</si>
  <si>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</si>
  <si>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</si>
  <si>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</si>
  <si>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</si>
  <si>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</si>
  <si>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</si>
  <si>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</si>
  <si>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</si>
  <si>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</si>
  <si>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</si>
  <si>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</si>
  <si>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</si>
  <si>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</si>
  <si>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</si>
  <si>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</si>
  <si>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</si>
  <si>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</si>
  <si>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</si>
  <si>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</si>
  <si>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</si>
  <si>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</si>
  <si>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</si>
  <si>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</si>
  <si>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</si>
  <si>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</si>
  <si>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</si>
  <si>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</si>
  <si>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</si>
  <si>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</si>
  <si>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</si>
  <si>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</si>
  <si>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</si>
  <si>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</si>
  <si>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</si>
  <si>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</si>
  <si>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</si>
  <si>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</si>
  <si>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</si>
  <si>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</si>
  <si>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</si>
  <si>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</si>
  <si>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</si>
  <si>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</si>
  <si>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</si>
  <si>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</si>
  <si>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</si>
  <si>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</si>
  <si>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EC441</t>
  </si>
  <si>
    <t>EC442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</si>
  <si>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</si>
  <si>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</si>
  <si>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</si>
  <si>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</si>
  <si>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</si>
  <si>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</si>
  <si>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</si>
  <si>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</si>
  <si>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</si>
  <si>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</si>
  <si>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</si>
  <si>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</si>
  <si>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</si>
  <si>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</si>
  <si>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</si>
  <si>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</si>
  <si>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</si>
  <si>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</si>
  <si>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</si>
  <si>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</si>
  <si>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</si>
  <si>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</si>
  <si>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</si>
  <si>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</si>
  <si>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</si>
  <si>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</si>
  <si>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</si>
  <si>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</si>
  <si>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</si>
  <si>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</si>
  <si>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</si>
  <si>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</si>
  <si>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</si>
  <si>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</si>
  <si>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</si>
  <si>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</si>
  <si>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</si>
  <si>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</si>
  <si>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</si>
  <si>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</si>
  <si>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</si>
  <si>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</si>
  <si>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</si>
  <si>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</si>
  <si>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</si>
  <si>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</si>
  <si>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</si>
  <si>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</si>
  <si>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</si>
  <si>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</si>
  <si>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</si>
  <si>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</si>
  <si>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</si>
  <si>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</si>
  <si>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</si>
  <si>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</si>
  <si>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</si>
  <si>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</si>
  <si>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</si>
  <si>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</si>
  <si>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</si>
  <si>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</si>
  <si>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</si>
  <si>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</si>
  <si>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</si>
  <si>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</si>
  <si>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</si>
  <si>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</si>
  <si>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</si>
  <si>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</si>
  <si>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</si>
  <si>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</si>
  <si>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</si>
  <si>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</si>
  <si>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</si>
  <si>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</si>
  <si>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</si>
  <si>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</si>
  <si>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</si>
  <si>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</si>
  <si>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</si>
  <si>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</si>
  <si>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</si>
  <si>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</si>
  <si>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</si>
  <si>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</si>
  <si>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</si>
  <si>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</si>
  <si>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</si>
  <si>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</si>
  <si>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</si>
  <si>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</si>
  <si>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</si>
  <si>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</si>
  <si>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</si>
  <si>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</si>
  <si>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</si>
  <si>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</si>
  <si>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</si>
  <si>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</si>
  <si>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</si>
  <si>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</si>
  <si>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</si>
  <si>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</si>
  <si>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</si>
  <si>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</si>
  <si>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</si>
  <si>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</si>
  <si>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</si>
  <si>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</si>
  <si>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</si>
  <si>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</si>
  <si>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</si>
  <si>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</si>
  <si>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</si>
  <si>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</si>
  <si>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</si>
  <si>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</si>
  <si>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</si>
  <si>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</si>
  <si>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</si>
  <si>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</si>
  <si>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</si>
  <si>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</si>
  <si>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</si>
  <si>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</si>
  <si>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</si>
  <si>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</si>
  <si>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</si>
  <si>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</si>
  <si>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</si>
  <si>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</si>
  <si>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</si>
  <si>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</si>
  <si>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</si>
  <si>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</si>
  <si>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</si>
  <si>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</si>
  <si>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</si>
  <si>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</si>
  <si>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</si>
  <si>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</si>
  <si>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</si>
  <si>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</si>
  <si>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</si>
  <si>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</si>
  <si>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</si>
  <si>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</si>
  <si>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</si>
  <si>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</si>
  <si>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</si>
  <si>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</si>
  <si>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</si>
  <si>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</si>
  <si>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</si>
  <si>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</si>
  <si>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</si>
  <si>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</si>
  <si>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</si>
  <si>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</si>
  <si>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</si>
  <si>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</si>
  <si>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</si>
  <si>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</si>
  <si>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</si>
  <si>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</si>
  <si>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</si>
  <si>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</si>
  <si>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</si>
  <si>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</si>
  <si>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</si>
  <si>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</si>
  <si>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</si>
  <si>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</si>
  <si>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</si>
  <si>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</si>
  <si>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</si>
  <si>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</si>
  <si>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</si>
  <si>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</si>
  <si>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</si>
  <si>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</si>
  <si>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</si>
  <si>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</si>
  <si>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</si>
  <si>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</si>
  <si>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</si>
  <si>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</si>
  <si>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</si>
  <si>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</si>
  <si>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</si>
  <si>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</si>
  <si>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</si>
  <si>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</si>
  <si>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</si>
  <si>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</si>
  <si>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</si>
  <si>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</si>
  <si>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</si>
  <si>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M09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</si>
</sst>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"/>
  </numFmts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289"/>
  <sheetViews>
    <sheetView tabSelected="1" topLeftCell="E24" zoomScale="75" workbookViewId="0">
      <selection activeCell="N47" sqref="N47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7" width="12.7109375" customWidth="1"/>
    <col min="18" max="28" width="9.140625" style="8"/>
    <col min="29" max="29" width="9.140625" style="8" customWidth="1"/>
    <col min="30" max="32" width="9.140625" hidden="1" customWidth="1"/>
    <col min="33" max="45" width="9.140625" customWidth="1"/>
  </cols>
  <sheetData>
    <row r="1" spans="1:32" ht="12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32" ht="12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2" ht="12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2" ht="12.75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2" ht="12.75" customHeight="1" x14ac:dyDescent="0.2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2" ht="25.5" x14ac:dyDescent="0.2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</row>
    <row r="7" spans="1:32" ht="12.95" customHeight="1" x14ac:dyDescent="0.2">
      <c r="A7" s="7">
        <v>2016</v>
      </c>
      <c r="B7" s="7" t="s">
        <v>398</v>
      </c>
      <c r="C7" s="7" t="s">
        <v>308</v>
      </c>
      <c r="D7" s="5" t="s">
        <v>22</v>
      </c>
      <c r="E7" s="5" t="s">
        <v>23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AD7" s="8">
        <v>2004</v>
      </c>
      <c r="AE7" s="13" t="s">
        <v>385</v>
      </c>
      <c r="AF7" t="str">
        <f>CONCATENATE(C7,"_CFA_",A7,"_",LEFT(B7,3))</f>
        <v>MP315_CFA_2016_M09</v>
      </c>
    </row>
    <row r="8" spans="1:32" ht="12.95" customHeight="1" x14ac:dyDescent="0.2">
      <c r="D8" s="4" t="s">
        <v>24</v>
      </c>
      <c r="E8" s="4" t="s">
        <v>25</v>
      </c>
      <c r="F8" s="9">
        <v>73279</v>
      </c>
      <c r="G8" s="9">
        <v>48970</v>
      </c>
      <c r="H8" s="9">
        <v>21281</v>
      </c>
      <c r="I8" s="9">
        <v>51436</v>
      </c>
      <c r="J8" s="9">
        <v>196280</v>
      </c>
      <c r="K8" s="9">
        <v>96857</v>
      </c>
      <c r="L8" s="9">
        <v>67967</v>
      </c>
      <c r="M8" s="9">
        <v>148647</v>
      </c>
      <c r="N8" s="9">
        <v>72084</v>
      </c>
      <c r="O8" s="9">
        <v>0</v>
      </c>
      <c r="P8" s="9">
        <v>0</v>
      </c>
      <c r="Q8" s="9">
        <v>0</v>
      </c>
      <c r="AD8" s="8">
        <v>2005</v>
      </c>
      <c r="AE8" s="13" t="s">
        <v>386</v>
      </c>
    </row>
    <row r="9" spans="1:32" ht="12.95" customHeight="1" x14ac:dyDescent="0.2">
      <c r="D9" s="4" t="s">
        <v>26</v>
      </c>
      <c r="E9" s="4" t="s">
        <v>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AD9" s="8">
        <v>2006</v>
      </c>
      <c r="AE9" s="13" t="s">
        <v>120</v>
      </c>
    </row>
    <row r="10" spans="1:32" ht="12.95" customHeight="1" x14ac:dyDescent="0.2">
      <c r="D10" s="4" t="s">
        <v>28</v>
      </c>
      <c r="E10" s="4" t="s">
        <v>29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AD10" s="8">
        <v>2007</v>
      </c>
      <c r="AE10" s="13" t="s">
        <v>121</v>
      </c>
    </row>
    <row r="11" spans="1:32" ht="12.95" customHeight="1" x14ac:dyDescent="0.2">
      <c r="D11" s="4" t="s">
        <v>30</v>
      </c>
      <c r="E11" s="4" t="s">
        <v>31</v>
      </c>
      <c r="F11" s="9">
        <v>174679</v>
      </c>
      <c r="G11" s="9">
        <v>113283</v>
      </c>
      <c r="H11" s="9">
        <v>64155</v>
      </c>
      <c r="I11" s="9">
        <v>93735</v>
      </c>
      <c r="J11" s="9">
        <v>156205</v>
      </c>
      <c r="K11" s="9">
        <v>120234</v>
      </c>
      <c r="L11" s="9">
        <v>116221</v>
      </c>
      <c r="M11" s="9">
        <v>154884</v>
      </c>
      <c r="N11" s="9">
        <v>103322</v>
      </c>
      <c r="O11" s="9">
        <v>0</v>
      </c>
      <c r="P11" s="9">
        <v>0</v>
      </c>
      <c r="Q11" s="9">
        <v>0</v>
      </c>
      <c r="AD11" s="8">
        <v>2008</v>
      </c>
      <c r="AE11" s="13" t="s">
        <v>122</v>
      </c>
    </row>
    <row r="12" spans="1:32" ht="12.95" customHeight="1" x14ac:dyDescent="0.2">
      <c r="D12" s="4" t="s">
        <v>32</v>
      </c>
      <c r="E12" s="4" t="s">
        <v>33</v>
      </c>
      <c r="F12" s="9">
        <v>17731</v>
      </c>
      <c r="G12" s="9">
        <v>15711</v>
      </c>
      <c r="H12" s="9">
        <v>8119</v>
      </c>
      <c r="I12" s="9">
        <v>16431</v>
      </c>
      <c r="J12" s="9">
        <v>28203</v>
      </c>
      <c r="K12" s="9">
        <v>40949</v>
      </c>
      <c r="L12" s="9">
        <v>24345</v>
      </c>
      <c r="M12" s="9">
        <v>45196</v>
      </c>
      <c r="N12" s="9">
        <v>25850</v>
      </c>
      <c r="O12" s="9">
        <v>0</v>
      </c>
      <c r="P12" s="9">
        <v>0</v>
      </c>
      <c r="Q12" s="9">
        <v>0</v>
      </c>
      <c r="AD12" s="8">
        <v>2009</v>
      </c>
      <c r="AE12" s="13" t="s">
        <v>123</v>
      </c>
    </row>
    <row r="13" spans="1:32" ht="12.95" customHeight="1" x14ac:dyDescent="0.2">
      <c r="D13" s="4" t="s">
        <v>34</v>
      </c>
      <c r="E13" s="4" t="s">
        <v>35</v>
      </c>
      <c r="F13" s="9">
        <v>71370</v>
      </c>
      <c r="G13" s="9">
        <v>47128</v>
      </c>
      <c r="H13" s="9">
        <v>28924</v>
      </c>
      <c r="I13" s="9">
        <v>53509</v>
      </c>
      <c r="J13" s="9">
        <v>86917</v>
      </c>
      <c r="K13" s="9">
        <f>62040+147426</f>
        <v>209466</v>
      </c>
      <c r="L13" s="9">
        <v>68304</v>
      </c>
      <c r="M13" s="9">
        <v>96817</v>
      </c>
      <c r="N13" s="9">
        <v>51213</v>
      </c>
      <c r="O13" s="9">
        <v>0</v>
      </c>
      <c r="P13" s="9">
        <v>0</v>
      </c>
      <c r="Q13" s="9">
        <v>0</v>
      </c>
      <c r="AD13" s="8">
        <v>2010</v>
      </c>
      <c r="AE13" s="13" t="s">
        <v>124</v>
      </c>
    </row>
    <row r="14" spans="1:32" ht="12.95" customHeight="1" x14ac:dyDescent="0.2">
      <c r="D14" s="4" t="s">
        <v>36</v>
      </c>
      <c r="E14" s="4" t="s">
        <v>37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AD14" s="8">
        <v>2011</v>
      </c>
      <c r="AE14" s="13" t="s">
        <v>125</v>
      </c>
    </row>
    <row r="15" spans="1:32" ht="12.95" customHeight="1" x14ac:dyDescent="0.2">
      <c r="D15" s="4" t="s">
        <v>38</v>
      </c>
      <c r="E15" s="4" t="s">
        <v>39</v>
      </c>
      <c r="F15" s="9">
        <v>13433</v>
      </c>
      <c r="G15" s="9">
        <v>42306</v>
      </c>
      <c r="H15" s="9">
        <v>82960</v>
      </c>
      <c r="I15" s="9">
        <v>65179</v>
      </c>
      <c r="J15" s="9">
        <v>26621</v>
      </c>
      <c r="K15" s="9">
        <f>13492+23414</f>
        <v>36906</v>
      </c>
      <c r="L15" s="9">
        <v>21401</v>
      </c>
      <c r="M15" s="9">
        <v>17610</v>
      </c>
      <c r="N15" s="9">
        <v>6723</v>
      </c>
      <c r="O15" s="9">
        <v>0</v>
      </c>
      <c r="P15" s="9">
        <v>0</v>
      </c>
      <c r="Q15" s="9">
        <v>0</v>
      </c>
      <c r="AD15" s="8">
        <v>2012</v>
      </c>
      <c r="AE15" s="13" t="s">
        <v>126</v>
      </c>
    </row>
    <row r="16" spans="1:32" ht="12.95" customHeight="1" x14ac:dyDescent="0.2">
      <c r="D16" s="4" t="s">
        <v>40</v>
      </c>
      <c r="E16" s="4" t="s">
        <v>41</v>
      </c>
      <c r="F16" s="9">
        <v>142291</v>
      </c>
      <c r="G16" s="9">
        <v>749120</v>
      </c>
      <c r="H16" s="9">
        <v>302919</v>
      </c>
      <c r="I16" s="9">
        <v>248054</v>
      </c>
      <c r="J16" s="9">
        <v>81764</v>
      </c>
      <c r="K16" s="9">
        <v>928620</v>
      </c>
      <c r="L16" s="9">
        <v>347485</v>
      </c>
      <c r="M16" s="9">
        <v>380934</v>
      </c>
      <c r="N16" s="9">
        <v>932281</v>
      </c>
      <c r="O16" s="9">
        <v>0</v>
      </c>
      <c r="P16" s="9">
        <v>0</v>
      </c>
      <c r="Q16" s="9">
        <v>0</v>
      </c>
      <c r="AD16" s="8">
        <v>2013</v>
      </c>
      <c r="AE16" s="13" t="s">
        <v>127</v>
      </c>
    </row>
    <row r="17" spans="4:31" ht="12.95" customHeight="1" x14ac:dyDescent="0.2">
      <c r="D17" s="4" t="s">
        <v>42</v>
      </c>
      <c r="E17" s="4" t="s">
        <v>43</v>
      </c>
      <c r="F17" s="9">
        <v>56858</v>
      </c>
      <c r="G17" s="9">
        <v>32773</v>
      </c>
      <c r="H17" s="9">
        <v>5896</v>
      </c>
      <c r="I17" s="9">
        <v>2922</v>
      </c>
      <c r="J17" s="9">
        <v>32937</v>
      </c>
      <c r="K17" s="9">
        <v>13789</v>
      </c>
      <c r="L17" s="9">
        <v>16314</v>
      </c>
      <c r="M17" s="9">
        <v>13383</v>
      </c>
      <c r="N17" s="9">
        <v>11781</v>
      </c>
      <c r="O17" s="9">
        <v>0</v>
      </c>
      <c r="P17" s="9">
        <v>0</v>
      </c>
      <c r="Q17" s="9">
        <v>0</v>
      </c>
      <c r="AD17" s="8">
        <v>2014</v>
      </c>
      <c r="AE17" s="13" t="s">
        <v>128</v>
      </c>
    </row>
    <row r="18" spans="4:31" ht="12.95" customHeight="1" x14ac:dyDescent="0.2">
      <c r="D18" s="4" t="s">
        <v>44</v>
      </c>
      <c r="E18" s="4" t="s">
        <v>45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AD18" s="8">
        <v>2015</v>
      </c>
      <c r="AE18" s="13" t="s">
        <v>129</v>
      </c>
    </row>
    <row r="19" spans="4:31" ht="12.95" customHeight="1" x14ac:dyDescent="0.2">
      <c r="D19" s="4" t="s">
        <v>46</v>
      </c>
      <c r="E19" s="4" t="s">
        <v>47</v>
      </c>
      <c r="F19" s="9">
        <v>37876</v>
      </c>
      <c r="G19" s="9">
        <v>99332</v>
      </c>
      <c r="H19" s="9">
        <v>23568</v>
      </c>
      <c r="I19" s="9">
        <v>27750</v>
      </c>
      <c r="J19" s="9">
        <v>74036</v>
      </c>
      <c r="K19" s="9">
        <v>29517</v>
      </c>
      <c r="L19" s="9">
        <v>9254</v>
      </c>
      <c r="M19" s="9">
        <v>43427</v>
      </c>
      <c r="N19" s="9">
        <v>30482</v>
      </c>
      <c r="O19" s="9">
        <v>0</v>
      </c>
      <c r="P19" s="9">
        <v>0</v>
      </c>
      <c r="Q19" s="9">
        <v>0</v>
      </c>
      <c r="AD19" s="8">
        <v>2016</v>
      </c>
      <c r="AE19" s="13" t="s">
        <v>130</v>
      </c>
    </row>
    <row r="20" spans="4:31" ht="12.95" customHeight="1" x14ac:dyDescent="0.2">
      <c r="D20" s="4" t="s">
        <v>48</v>
      </c>
      <c r="E20" s="4" t="s">
        <v>49</v>
      </c>
      <c r="F20" s="9">
        <v>74754</v>
      </c>
      <c r="G20" s="9">
        <v>18269</v>
      </c>
      <c r="H20" s="9">
        <v>19921</v>
      </c>
      <c r="I20" s="9">
        <v>17136</v>
      </c>
      <c r="J20" s="9">
        <v>1817</v>
      </c>
      <c r="K20" s="9">
        <v>2683</v>
      </c>
      <c r="L20" s="9">
        <v>4193</v>
      </c>
      <c r="M20" s="9">
        <v>5885</v>
      </c>
      <c r="N20" s="9">
        <v>3631</v>
      </c>
      <c r="O20" s="9">
        <v>0</v>
      </c>
      <c r="P20" s="9">
        <v>0</v>
      </c>
      <c r="Q20" s="9">
        <v>0</v>
      </c>
      <c r="AD20" s="8">
        <v>2017</v>
      </c>
      <c r="AE20" s="13" t="s">
        <v>131</v>
      </c>
    </row>
    <row r="21" spans="4:31" ht="12.95" customHeight="1" x14ac:dyDescent="0.2">
      <c r="D21" s="4" t="s">
        <v>50</v>
      </c>
      <c r="E21" s="4" t="s">
        <v>51</v>
      </c>
      <c r="F21" s="9">
        <v>0</v>
      </c>
      <c r="G21" s="9">
        <v>0</v>
      </c>
      <c r="H21" s="9">
        <v>0</v>
      </c>
      <c r="I21" s="9">
        <v>0</v>
      </c>
      <c r="J21" s="9">
        <v>2510573</v>
      </c>
      <c r="K21" s="9">
        <v>547764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AD21" s="8">
        <v>2018</v>
      </c>
      <c r="AE21" s="13" t="s">
        <v>132</v>
      </c>
    </row>
    <row r="22" spans="4:31" ht="12.95" customHeight="1" x14ac:dyDescent="0.2">
      <c r="D22" s="4" t="s">
        <v>52</v>
      </c>
      <c r="E22" s="4" t="s">
        <v>53</v>
      </c>
      <c r="F22" s="9">
        <f>120268000+1600000+930000+3750000</f>
        <v>126548000</v>
      </c>
      <c r="G22" s="9">
        <v>1247000</v>
      </c>
      <c r="H22" s="9">
        <v>0</v>
      </c>
      <c r="I22" s="9">
        <v>7500000</v>
      </c>
      <c r="J22" s="9">
        <v>0</v>
      </c>
      <c r="K22" s="9">
        <v>97150000</v>
      </c>
      <c r="L22" s="9">
        <v>0</v>
      </c>
      <c r="M22" s="9">
        <v>0</v>
      </c>
      <c r="N22" s="9">
        <v>102878000</v>
      </c>
      <c r="O22" s="9">
        <v>0</v>
      </c>
      <c r="P22" s="9">
        <v>0</v>
      </c>
      <c r="Q22" s="9">
        <v>0</v>
      </c>
      <c r="AD22" s="8">
        <v>2019</v>
      </c>
      <c r="AE22" s="13" t="s">
        <v>133</v>
      </c>
    </row>
    <row r="23" spans="4:31" ht="12.95" customHeight="1" x14ac:dyDescent="0.2">
      <c r="D23" s="4" t="s">
        <v>54</v>
      </c>
      <c r="E23" s="4" t="s">
        <v>55</v>
      </c>
      <c r="F23" s="9">
        <f>211296+38859+17+1440+14896</f>
        <v>266508</v>
      </c>
      <c r="G23" s="9">
        <f>165753+28086+771+4597</f>
        <v>199207</v>
      </c>
      <c r="H23" s="9">
        <f>14237+85165+432593+4912728</f>
        <v>5444723</v>
      </c>
      <c r="I23" s="9">
        <v>494731</v>
      </c>
      <c r="J23" s="9">
        <v>507981</v>
      </c>
      <c r="K23" s="9">
        <v>165194</v>
      </c>
      <c r="L23" s="9">
        <f>246236+29073-1259+98909</f>
        <v>372959</v>
      </c>
      <c r="M23" s="9">
        <f>198015+204125</f>
        <v>402140</v>
      </c>
      <c r="N23" s="9">
        <f>25657+862+128849</f>
        <v>155368</v>
      </c>
      <c r="O23" s="9">
        <v>0</v>
      </c>
      <c r="P23" s="9">
        <v>0</v>
      </c>
      <c r="Q23" s="9">
        <v>0</v>
      </c>
      <c r="AD23" s="8">
        <v>2020</v>
      </c>
      <c r="AE23" s="13" t="s">
        <v>134</v>
      </c>
    </row>
    <row r="24" spans="4:31" ht="12.95" customHeight="1" x14ac:dyDescent="0.2">
      <c r="D24" s="2" t="s">
        <v>56</v>
      </c>
      <c r="E24" s="2" t="s">
        <v>23</v>
      </c>
      <c r="F24" s="10">
        <f>SUM(F8:F23)</f>
        <v>127476779</v>
      </c>
      <c r="G24" s="10">
        <f t="shared" ref="G24:Q24" si="0">SUM(G8:G23)</f>
        <v>2613099</v>
      </c>
      <c r="H24" s="10">
        <f t="shared" si="0"/>
        <v>6002466</v>
      </c>
      <c r="I24" s="10">
        <f t="shared" si="0"/>
        <v>8570883</v>
      </c>
      <c r="J24" s="10">
        <f t="shared" si="0"/>
        <v>3703334</v>
      </c>
      <c r="K24" s="10">
        <f t="shared" si="0"/>
        <v>99341979</v>
      </c>
      <c r="L24" s="10">
        <f t="shared" si="0"/>
        <v>1048443</v>
      </c>
      <c r="M24" s="10">
        <f t="shared" si="0"/>
        <v>1308923</v>
      </c>
      <c r="N24" s="10">
        <f t="shared" si="0"/>
        <v>104270735</v>
      </c>
      <c r="O24" s="10">
        <f t="shared" si="0"/>
        <v>0</v>
      </c>
      <c r="P24" s="10">
        <f t="shared" si="0"/>
        <v>0</v>
      </c>
      <c r="Q24" s="10">
        <f t="shared" si="0"/>
        <v>0</v>
      </c>
      <c r="AE24" s="13" t="s">
        <v>135</v>
      </c>
    </row>
    <row r="25" spans="4:31" ht="12.95" customHeight="1" x14ac:dyDescent="0.2">
      <c r="D25" s="5" t="s">
        <v>57</v>
      </c>
      <c r="E25" s="5" t="s">
        <v>58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AE25" s="13" t="s">
        <v>136</v>
      </c>
    </row>
    <row r="26" spans="4:31" ht="12.95" customHeight="1" x14ac:dyDescent="0.2">
      <c r="D26" s="4" t="s">
        <v>59</v>
      </c>
      <c r="E26" s="4" t="s">
        <v>60</v>
      </c>
      <c r="F26" s="9">
        <v>45273000</v>
      </c>
      <c r="G26" s="9">
        <v>0</v>
      </c>
      <c r="H26" s="9">
        <v>0</v>
      </c>
      <c r="I26" s="9">
        <v>0</v>
      </c>
      <c r="J26" s="9">
        <v>0</v>
      </c>
      <c r="K26" s="9">
        <v>41699000</v>
      </c>
      <c r="L26" s="9">
        <v>0</v>
      </c>
      <c r="M26" s="9">
        <v>0</v>
      </c>
      <c r="N26" s="9">
        <v>2000000</v>
      </c>
      <c r="O26" s="9">
        <v>0</v>
      </c>
      <c r="P26" s="9">
        <v>0</v>
      </c>
      <c r="Q26" s="9">
        <v>0</v>
      </c>
      <c r="AE26" s="13" t="s">
        <v>137</v>
      </c>
    </row>
    <row r="27" spans="4:31" ht="12.95" customHeight="1" x14ac:dyDescent="0.2">
      <c r="D27" s="4" t="s">
        <v>61</v>
      </c>
      <c r="E27" s="4" t="s">
        <v>62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AE27" s="13" t="s">
        <v>138</v>
      </c>
    </row>
    <row r="28" spans="4:31" ht="12.95" customHeight="1" x14ac:dyDescent="0.2">
      <c r="D28" s="4" t="s">
        <v>63</v>
      </c>
      <c r="E28" s="4" t="s">
        <v>64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AE28" s="13" t="s">
        <v>139</v>
      </c>
    </row>
    <row r="29" spans="4:31" ht="12.95" customHeight="1" x14ac:dyDescent="0.2">
      <c r="D29" s="4" t="s">
        <v>65</v>
      </c>
      <c r="E29" s="4" t="s">
        <v>66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AE29" s="13" t="s">
        <v>140</v>
      </c>
    </row>
    <row r="30" spans="4:31" ht="12.95" customHeight="1" x14ac:dyDescent="0.2">
      <c r="D30" s="4" t="s">
        <v>67</v>
      </c>
      <c r="E30" s="4" t="s">
        <v>68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AE30" s="13" t="s">
        <v>141</v>
      </c>
    </row>
    <row r="31" spans="4:31" ht="12.95" customHeight="1" x14ac:dyDescent="0.2">
      <c r="D31" s="4" t="s">
        <v>69</v>
      </c>
      <c r="E31" s="4" t="s">
        <v>70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AE31" s="13" t="s">
        <v>142</v>
      </c>
    </row>
    <row r="32" spans="4:31" ht="12.95" customHeight="1" x14ac:dyDescent="0.2">
      <c r="D32" s="4" t="s">
        <v>71</v>
      </c>
      <c r="E32" s="4" t="s">
        <v>72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AE32" s="13" t="s">
        <v>143</v>
      </c>
    </row>
    <row r="33" spans="4:31" ht="12.95" customHeight="1" x14ac:dyDescent="0.2">
      <c r="D33" s="4" t="s">
        <v>73</v>
      </c>
      <c r="E33" s="4" t="s">
        <v>74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AE33" s="13" t="s">
        <v>144</v>
      </c>
    </row>
    <row r="34" spans="4:31" ht="12.95" customHeight="1" x14ac:dyDescent="0.2">
      <c r="D34" s="4" t="s">
        <v>75</v>
      </c>
      <c r="E34" s="4" t="s">
        <v>76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AE34" s="13" t="s">
        <v>145</v>
      </c>
    </row>
    <row r="35" spans="4:31" ht="12.95" customHeight="1" x14ac:dyDescent="0.2">
      <c r="D35" s="2" t="s">
        <v>77</v>
      </c>
      <c r="E35" s="2" t="s">
        <v>78</v>
      </c>
      <c r="F35" s="10">
        <f>SUM(F26:F34)+F24</f>
        <v>172749779</v>
      </c>
      <c r="G35" s="10">
        <f t="shared" ref="G35:Q35" si="1">SUM(G26:G34)+G24</f>
        <v>2613099</v>
      </c>
      <c r="H35" s="10">
        <f t="shared" si="1"/>
        <v>6002466</v>
      </c>
      <c r="I35" s="10">
        <f t="shared" si="1"/>
        <v>8570883</v>
      </c>
      <c r="J35" s="10">
        <f t="shared" si="1"/>
        <v>3703334</v>
      </c>
      <c r="K35" s="10">
        <f t="shared" si="1"/>
        <v>141040979</v>
      </c>
      <c r="L35" s="10">
        <f t="shared" si="1"/>
        <v>1048443</v>
      </c>
      <c r="M35" s="10">
        <f t="shared" si="1"/>
        <v>1308923</v>
      </c>
      <c r="N35" s="10">
        <f t="shared" si="1"/>
        <v>106270735</v>
      </c>
      <c r="O35" s="10">
        <f t="shared" si="1"/>
        <v>0</v>
      </c>
      <c r="P35" s="10">
        <f t="shared" si="1"/>
        <v>0</v>
      </c>
      <c r="Q35" s="10">
        <f t="shared" si="1"/>
        <v>0</v>
      </c>
      <c r="AE35" s="13" t="s">
        <v>146</v>
      </c>
    </row>
    <row r="36" spans="4:31" ht="12.95" customHeight="1" x14ac:dyDescent="0.2">
      <c r="D36" s="5" t="s">
        <v>79</v>
      </c>
      <c r="E36" s="5" t="s">
        <v>80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AE36" s="13" t="s">
        <v>147</v>
      </c>
    </row>
    <row r="37" spans="4:31" ht="12.95" customHeight="1" x14ac:dyDescent="0.2">
      <c r="D37" s="4" t="s">
        <v>81</v>
      </c>
      <c r="E37" s="4" t="s">
        <v>82</v>
      </c>
      <c r="F37" s="9">
        <v>7979872</v>
      </c>
      <c r="G37" s="9">
        <v>8467650</v>
      </c>
      <c r="H37" s="9">
        <v>7560336</v>
      </c>
      <c r="I37" s="9">
        <v>9485930</v>
      </c>
      <c r="J37" s="9">
        <v>8739949</v>
      </c>
      <c r="K37" s="9">
        <v>8716436</v>
      </c>
      <c r="L37" s="9">
        <v>9234728</v>
      </c>
      <c r="M37" s="9">
        <v>8162418</v>
      </c>
      <c r="N37" s="9">
        <v>8898897</v>
      </c>
      <c r="O37" s="9">
        <v>0</v>
      </c>
      <c r="P37" s="9">
        <v>0</v>
      </c>
      <c r="Q37" s="9">
        <v>0</v>
      </c>
      <c r="AE37" s="13" t="s">
        <v>148</v>
      </c>
    </row>
    <row r="38" spans="4:31" ht="12.95" customHeight="1" x14ac:dyDescent="0.2">
      <c r="D38" s="4" t="s">
        <v>83</v>
      </c>
      <c r="E38" s="4" t="s">
        <v>84</v>
      </c>
      <c r="F38" s="9">
        <v>1468413</v>
      </c>
      <c r="G38" s="9">
        <v>1558230</v>
      </c>
      <c r="H38" s="9">
        <v>1511176</v>
      </c>
      <c r="I38" s="9">
        <v>1556136</v>
      </c>
      <c r="J38" s="9">
        <v>1472761</v>
      </c>
      <c r="K38" s="9">
        <v>1552268</v>
      </c>
      <c r="L38" s="9">
        <v>1462285</v>
      </c>
      <c r="M38" s="9">
        <v>1483141</v>
      </c>
      <c r="N38" s="9">
        <v>2094078</v>
      </c>
      <c r="O38" s="9">
        <v>0</v>
      </c>
      <c r="P38" s="9">
        <v>0</v>
      </c>
      <c r="Q38" s="9">
        <v>0</v>
      </c>
      <c r="AE38" s="13" t="s">
        <v>149</v>
      </c>
    </row>
    <row r="39" spans="4:31" ht="12.95" customHeight="1" x14ac:dyDescent="0.2">
      <c r="D39" s="4" t="s">
        <v>85</v>
      </c>
      <c r="E39" s="4" t="s">
        <v>86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AE39" s="13" t="s">
        <v>150</v>
      </c>
    </row>
    <row r="40" spans="4:31" ht="12.95" customHeight="1" x14ac:dyDescent="0.2">
      <c r="D40" s="4" t="s">
        <v>87</v>
      </c>
      <c r="E40" s="4" t="s">
        <v>88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AE40" s="13" t="s">
        <v>151</v>
      </c>
    </row>
    <row r="41" spans="4:31" ht="12.95" customHeight="1" x14ac:dyDescent="0.2">
      <c r="D41" s="4" t="s">
        <v>89</v>
      </c>
      <c r="E41" s="4" t="s">
        <v>90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AE41" s="13" t="s">
        <v>152</v>
      </c>
    </row>
    <row r="42" spans="4:31" ht="12.95" customHeight="1" x14ac:dyDescent="0.2">
      <c r="D42" s="4" t="s">
        <v>91</v>
      </c>
      <c r="E42" s="4" t="s">
        <v>92</v>
      </c>
      <c r="F42" s="9">
        <v>0</v>
      </c>
      <c r="G42" s="9">
        <v>8661333</v>
      </c>
      <c r="H42" s="9">
        <v>0</v>
      </c>
      <c r="I42" s="9">
        <v>18470025</v>
      </c>
      <c r="J42" s="9">
        <v>8855779</v>
      </c>
      <c r="K42" s="9">
        <v>8549438</v>
      </c>
      <c r="L42" s="9">
        <v>7028036</v>
      </c>
      <c r="M42" s="9">
        <v>5741785</v>
      </c>
      <c r="N42" s="9">
        <v>11537351</v>
      </c>
      <c r="O42" s="9">
        <v>0</v>
      </c>
      <c r="P42" s="9">
        <v>0</v>
      </c>
      <c r="Q42" s="9">
        <v>0</v>
      </c>
      <c r="AE42" s="13" t="s">
        <v>153</v>
      </c>
    </row>
    <row r="43" spans="4:31" ht="12.95" customHeight="1" x14ac:dyDescent="0.2">
      <c r="D43" s="4" t="s">
        <v>93</v>
      </c>
      <c r="E43" s="4" t="s">
        <v>94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AE43" s="13" t="s">
        <v>154</v>
      </c>
    </row>
    <row r="44" spans="4:31" ht="12.95" customHeight="1" x14ac:dyDescent="0.2">
      <c r="D44" s="4" t="s">
        <v>95</v>
      </c>
      <c r="E44" s="4" t="s">
        <v>96</v>
      </c>
      <c r="F44" s="9">
        <v>0</v>
      </c>
      <c r="G44" s="9">
        <v>1808697</v>
      </c>
      <c r="H44" s="9">
        <v>0</v>
      </c>
      <c r="I44" s="9">
        <v>1808697</v>
      </c>
      <c r="J44" s="9">
        <v>1023346</v>
      </c>
      <c r="K44" s="9">
        <v>904349</v>
      </c>
      <c r="L44" s="9">
        <v>904348</v>
      </c>
      <c r="M44" s="9">
        <v>904349</v>
      </c>
      <c r="N44" s="9">
        <v>1007971</v>
      </c>
      <c r="O44" s="9">
        <v>0</v>
      </c>
      <c r="P44" s="9">
        <v>0</v>
      </c>
      <c r="Q44" s="9">
        <v>0</v>
      </c>
      <c r="AE44" s="13" t="s">
        <v>155</v>
      </c>
    </row>
    <row r="45" spans="4:31" ht="12.95" customHeight="1" x14ac:dyDescent="0.2">
      <c r="D45" s="4" t="s">
        <v>97</v>
      </c>
      <c r="E45" s="4" t="s">
        <v>98</v>
      </c>
      <c r="F45" s="9">
        <f>1196628+33750+258910</f>
        <v>1489288</v>
      </c>
      <c r="G45" s="9">
        <v>990760</v>
      </c>
      <c r="H45" s="9">
        <v>2422369</v>
      </c>
      <c r="I45" s="9">
        <v>1899864</v>
      </c>
      <c r="J45" s="9">
        <v>1435127</v>
      </c>
      <c r="K45" s="9">
        <v>3342255</v>
      </c>
      <c r="L45" s="9">
        <v>1769958</v>
      </c>
      <c r="M45" s="9">
        <v>3809683</v>
      </c>
      <c r="N45" s="9">
        <v>3573766</v>
      </c>
      <c r="O45" s="9">
        <v>0</v>
      </c>
      <c r="P45" s="9">
        <v>0</v>
      </c>
      <c r="Q45" s="9">
        <v>0</v>
      </c>
      <c r="AE45" s="13" t="s">
        <v>156</v>
      </c>
    </row>
    <row r="46" spans="4:31" ht="12.95" customHeight="1" x14ac:dyDescent="0.2">
      <c r="D46" s="4" t="s">
        <v>99</v>
      </c>
      <c r="E46" s="4" t="s">
        <v>100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AE46" s="13" t="s">
        <v>157</v>
      </c>
    </row>
    <row r="47" spans="4:31" ht="12.95" customHeight="1" x14ac:dyDescent="0.2">
      <c r="D47" s="4" t="s">
        <v>101</v>
      </c>
      <c r="E47" s="4" t="s">
        <v>102</v>
      </c>
      <c r="F47" s="9">
        <v>0</v>
      </c>
      <c r="G47" s="9">
        <v>846251</v>
      </c>
      <c r="H47" s="9">
        <v>17905860</v>
      </c>
      <c r="I47" s="9">
        <f>4762915+19905819</f>
        <v>24668734</v>
      </c>
      <c r="J47" s="9">
        <f>3028738+J50+829356</f>
        <v>6385761</v>
      </c>
      <c r="K47" s="9">
        <v>222367</v>
      </c>
      <c r="L47" s="9">
        <f>73102+3227133</f>
        <v>3300235</v>
      </c>
      <c r="M47" s="9">
        <f>138841+5346825</f>
        <v>5485666</v>
      </c>
      <c r="N47" s="9">
        <f>476+1285036+5659681</f>
        <v>6945193</v>
      </c>
      <c r="O47" s="9">
        <v>0</v>
      </c>
      <c r="P47" s="9">
        <v>0</v>
      </c>
      <c r="Q47" s="9">
        <v>0</v>
      </c>
      <c r="AE47" s="13" t="s">
        <v>158</v>
      </c>
    </row>
    <row r="48" spans="4:31" ht="12.95" customHeight="1" x14ac:dyDescent="0.2">
      <c r="D48" s="2" t="s">
        <v>103</v>
      </c>
      <c r="E48" s="2" t="s">
        <v>80</v>
      </c>
      <c r="F48" s="10">
        <f>SUM(F37:F47)</f>
        <v>10937573</v>
      </c>
      <c r="G48" s="10">
        <f t="shared" ref="G48:Q48" si="2">SUM(G37:G47)</f>
        <v>22332921</v>
      </c>
      <c r="H48" s="10">
        <f t="shared" si="2"/>
        <v>29399741</v>
      </c>
      <c r="I48" s="10">
        <f t="shared" si="2"/>
        <v>57889386</v>
      </c>
      <c r="J48" s="10">
        <f t="shared" si="2"/>
        <v>27912723</v>
      </c>
      <c r="K48" s="10">
        <f t="shared" si="2"/>
        <v>23287113</v>
      </c>
      <c r="L48" s="10">
        <f t="shared" si="2"/>
        <v>23699590</v>
      </c>
      <c r="M48" s="10">
        <f t="shared" si="2"/>
        <v>25587042</v>
      </c>
      <c r="N48" s="10">
        <f t="shared" si="2"/>
        <v>34057256</v>
      </c>
      <c r="O48" s="10">
        <f t="shared" si="2"/>
        <v>0</v>
      </c>
      <c r="P48" s="10">
        <f t="shared" si="2"/>
        <v>0</v>
      </c>
      <c r="Q48" s="10">
        <f t="shared" si="2"/>
        <v>0</v>
      </c>
      <c r="AE48" s="13" t="s">
        <v>159</v>
      </c>
    </row>
    <row r="49" spans="4:31" ht="12.95" customHeight="1" x14ac:dyDescent="0.2">
      <c r="D49" s="5" t="s">
        <v>104</v>
      </c>
      <c r="E49" s="5" t="s">
        <v>105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AE49" s="13" t="s">
        <v>160</v>
      </c>
    </row>
    <row r="50" spans="4:31" ht="12.95" customHeight="1" x14ac:dyDescent="0.2">
      <c r="D50" s="4" t="s">
        <v>106</v>
      </c>
      <c r="E50" s="4" t="s">
        <v>107</v>
      </c>
      <c r="F50" s="9">
        <v>0</v>
      </c>
      <c r="G50" s="9">
        <v>791764</v>
      </c>
      <c r="H50" s="9">
        <v>13893544</v>
      </c>
      <c r="I50" s="9">
        <v>872525</v>
      </c>
      <c r="J50" s="9">
        <f>598418+1929249</f>
        <v>2527667</v>
      </c>
      <c r="K50" s="9">
        <v>9909432</v>
      </c>
      <c r="L50" s="9">
        <f>3101162+580380</f>
        <v>3681542</v>
      </c>
      <c r="M50" s="9">
        <v>6224404</v>
      </c>
      <c r="N50" s="9">
        <v>9577830</v>
      </c>
      <c r="O50" s="9">
        <v>0</v>
      </c>
      <c r="P50" s="9">
        <v>0</v>
      </c>
      <c r="Q50" s="9">
        <v>0</v>
      </c>
      <c r="AE50" s="13" t="s">
        <v>161</v>
      </c>
    </row>
    <row r="51" spans="4:31" ht="12.95" customHeight="1" x14ac:dyDescent="0.2">
      <c r="D51" s="4" t="s">
        <v>108</v>
      </c>
      <c r="E51" s="4" t="s">
        <v>109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AE51" s="13" t="s">
        <v>162</v>
      </c>
    </row>
    <row r="52" spans="4:31" ht="12.95" customHeight="1" x14ac:dyDescent="0.2">
      <c r="D52" s="4" t="s">
        <v>110</v>
      </c>
      <c r="E52" s="4" t="s">
        <v>111</v>
      </c>
      <c r="F52" s="9">
        <v>0</v>
      </c>
      <c r="G52" s="9">
        <v>0</v>
      </c>
      <c r="H52" s="9">
        <v>33583179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AE52" s="13" t="s">
        <v>163</v>
      </c>
    </row>
    <row r="53" spans="4:31" ht="12.95" customHeight="1" x14ac:dyDescent="0.2">
      <c r="D53" s="2" t="s">
        <v>112</v>
      </c>
      <c r="E53" s="2" t="s">
        <v>113</v>
      </c>
      <c r="F53" s="10">
        <f>SUM(F50:F52)+F48</f>
        <v>10937573</v>
      </c>
      <c r="G53" s="10">
        <f t="shared" ref="G53:Q53" si="3">SUM(G50:G52)+G48</f>
        <v>23124685</v>
      </c>
      <c r="H53" s="10">
        <f t="shared" si="3"/>
        <v>76876464</v>
      </c>
      <c r="I53" s="10">
        <f t="shared" si="3"/>
        <v>58761911</v>
      </c>
      <c r="J53" s="10">
        <f t="shared" si="3"/>
        <v>30440390</v>
      </c>
      <c r="K53" s="10">
        <f t="shared" si="3"/>
        <v>33196545</v>
      </c>
      <c r="L53" s="10">
        <f t="shared" si="3"/>
        <v>27381132</v>
      </c>
      <c r="M53" s="10">
        <f t="shared" si="3"/>
        <v>31811446</v>
      </c>
      <c r="N53" s="10">
        <f t="shared" si="3"/>
        <v>43635086</v>
      </c>
      <c r="O53" s="10">
        <f t="shared" si="3"/>
        <v>0</v>
      </c>
      <c r="P53" s="10">
        <f t="shared" si="3"/>
        <v>0</v>
      </c>
      <c r="Q53" s="10">
        <f t="shared" si="3"/>
        <v>0</v>
      </c>
      <c r="AE53" s="13" t="s">
        <v>164</v>
      </c>
    </row>
    <row r="54" spans="4:31" ht="12.95" customHeight="1" x14ac:dyDescent="0.2">
      <c r="D54" s="2" t="s">
        <v>114</v>
      </c>
      <c r="E54" s="2" t="s">
        <v>115</v>
      </c>
      <c r="F54" s="10">
        <f>+F35-F53</f>
        <v>161812206</v>
      </c>
      <c r="G54" s="10">
        <f t="shared" ref="G54:Q54" si="4">+G35-G53</f>
        <v>-20511586</v>
      </c>
      <c r="H54" s="10">
        <f t="shared" si="4"/>
        <v>-70873998</v>
      </c>
      <c r="I54" s="10">
        <f t="shared" si="4"/>
        <v>-50191028</v>
      </c>
      <c r="J54" s="10">
        <f t="shared" si="4"/>
        <v>-26737056</v>
      </c>
      <c r="K54" s="10">
        <f t="shared" si="4"/>
        <v>107844434</v>
      </c>
      <c r="L54" s="10">
        <f t="shared" si="4"/>
        <v>-26332689</v>
      </c>
      <c r="M54" s="10">
        <f t="shared" si="4"/>
        <v>-30502523</v>
      </c>
      <c r="N54" s="10">
        <f t="shared" si="4"/>
        <v>62635649</v>
      </c>
      <c r="O54" s="10">
        <f t="shared" si="4"/>
        <v>0</v>
      </c>
      <c r="P54" s="10">
        <f t="shared" si="4"/>
        <v>0</v>
      </c>
      <c r="Q54" s="10">
        <f t="shared" si="4"/>
        <v>0</v>
      </c>
      <c r="AE54" s="13" t="s">
        <v>165</v>
      </c>
    </row>
    <row r="55" spans="4:31" ht="12.95" customHeight="1" x14ac:dyDescent="0.2">
      <c r="D55" s="4" t="s">
        <v>116</v>
      </c>
      <c r="E55" s="4" t="s">
        <v>117</v>
      </c>
      <c r="F55" s="9">
        <v>86361291</v>
      </c>
      <c r="G55" s="12">
        <f>+F56</f>
        <v>248173497</v>
      </c>
      <c r="H55" s="12">
        <f t="shared" ref="H55:Q55" si="5">+G56</f>
        <v>227661911</v>
      </c>
      <c r="I55" s="12">
        <f t="shared" si="5"/>
        <v>156787913</v>
      </c>
      <c r="J55" s="12">
        <f t="shared" si="5"/>
        <v>106596885</v>
      </c>
      <c r="K55" s="12">
        <f t="shared" si="5"/>
        <v>79859829</v>
      </c>
      <c r="L55" s="12">
        <f t="shared" si="5"/>
        <v>187704263</v>
      </c>
      <c r="M55" s="12">
        <f t="shared" si="5"/>
        <v>161371574</v>
      </c>
      <c r="N55" s="12">
        <f t="shared" si="5"/>
        <v>130869051</v>
      </c>
      <c r="O55" s="12">
        <f t="shared" si="5"/>
        <v>193504700</v>
      </c>
      <c r="P55" s="12">
        <f t="shared" si="5"/>
        <v>193504700</v>
      </c>
      <c r="Q55" s="12">
        <f t="shared" si="5"/>
        <v>193504700</v>
      </c>
      <c r="AE55" s="13" t="s">
        <v>166</v>
      </c>
    </row>
    <row r="56" spans="4:31" ht="12.95" customHeight="1" x14ac:dyDescent="0.2">
      <c r="D56" s="2" t="s">
        <v>118</v>
      </c>
      <c r="E56" s="2" t="s">
        <v>119</v>
      </c>
      <c r="F56" s="10">
        <f>+F54+F55</f>
        <v>248173497</v>
      </c>
      <c r="G56" s="10">
        <f t="shared" ref="G56:Q56" si="6">+G54+G55</f>
        <v>227661911</v>
      </c>
      <c r="H56" s="10">
        <f t="shared" si="6"/>
        <v>156787913</v>
      </c>
      <c r="I56" s="10">
        <f t="shared" si="6"/>
        <v>106596885</v>
      </c>
      <c r="J56" s="10">
        <f t="shared" si="6"/>
        <v>79859829</v>
      </c>
      <c r="K56" s="10">
        <f t="shared" si="6"/>
        <v>187704263</v>
      </c>
      <c r="L56" s="10">
        <f t="shared" si="6"/>
        <v>161371574</v>
      </c>
      <c r="M56" s="10">
        <f t="shared" si="6"/>
        <v>130869051</v>
      </c>
      <c r="N56" s="10">
        <f t="shared" si="6"/>
        <v>193504700</v>
      </c>
      <c r="O56" s="10">
        <f t="shared" si="6"/>
        <v>193504700</v>
      </c>
      <c r="P56" s="10">
        <f t="shared" si="6"/>
        <v>193504700</v>
      </c>
      <c r="Q56" s="10">
        <f t="shared" si="6"/>
        <v>193504700</v>
      </c>
      <c r="AE56" s="13" t="s">
        <v>167</v>
      </c>
    </row>
    <row r="57" spans="4:31" x14ac:dyDescent="0.2">
      <c r="AE57" s="13" t="s">
        <v>168</v>
      </c>
    </row>
    <row r="58" spans="4:31" x14ac:dyDescent="0.2">
      <c r="AE58" s="13" t="s">
        <v>169</v>
      </c>
    </row>
    <row r="59" spans="4:31" x14ac:dyDescent="0.2">
      <c r="AE59" s="13" t="s">
        <v>170</v>
      </c>
    </row>
    <row r="60" spans="4:31" x14ac:dyDescent="0.2">
      <c r="AE60" s="13" t="s">
        <v>171</v>
      </c>
    </row>
    <row r="61" spans="4:31" x14ac:dyDescent="0.2">
      <c r="AE61" s="13" t="s">
        <v>172</v>
      </c>
    </row>
    <row r="62" spans="4:31" x14ac:dyDescent="0.2">
      <c r="AE62" s="13" t="s">
        <v>173</v>
      </c>
    </row>
    <row r="63" spans="4:31" x14ac:dyDescent="0.2">
      <c r="AE63" s="13" t="s">
        <v>174</v>
      </c>
    </row>
    <row r="64" spans="4:31" x14ac:dyDescent="0.2">
      <c r="AE64" s="13" t="s">
        <v>175</v>
      </c>
    </row>
    <row r="65" spans="31:31" x14ac:dyDescent="0.2">
      <c r="AE65" s="13" t="s">
        <v>176</v>
      </c>
    </row>
    <row r="66" spans="31:31" x14ac:dyDescent="0.2">
      <c r="AE66" s="13" t="s">
        <v>177</v>
      </c>
    </row>
    <row r="67" spans="31:31" x14ac:dyDescent="0.2">
      <c r="AE67" s="13" t="s">
        <v>178</v>
      </c>
    </row>
    <row r="68" spans="31:31" x14ac:dyDescent="0.2">
      <c r="AE68" s="13" t="s">
        <v>179</v>
      </c>
    </row>
    <row r="69" spans="31:31" x14ac:dyDescent="0.2">
      <c r="AE69" s="13" t="s">
        <v>180</v>
      </c>
    </row>
    <row r="70" spans="31:31" x14ac:dyDescent="0.2">
      <c r="AE70" s="13" t="s">
        <v>181</v>
      </c>
    </row>
    <row r="71" spans="31:31" x14ac:dyDescent="0.2">
      <c r="AE71" s="13" t="s">
        <v>182</v>
      </c>
    </row>
    <row r="72" spans="31:31" x14ac:dyDescent="0.2">
      <c r="AE72" s="13" t="s">
        <v>183</v>
      </c>
    </row>
    <row r="73" spans="31:31" x14ac:dyDescent="0.2">
      <c r="AE73" s="13" t="s">
        <v>184</v>
      </c>
    </row>
    <row r="74" spans="31:31" x14ac:dyDescent="0.2">
      <c r="AE74" s="13" t="s">
        <v>185</v>
      </c>
    </row>
    <row r="75" spans="31:31" x14ac:dyDescent="0.2">
      <c r="AE75" s="13" t="s">
        <v>186</v>
      </c>
    </row>
    <row r="76" spans="31:31" x14ac:dyDescent="0.2">
      <c r="AE76" s="13" t="s">
        <v>187</v>
      </c>
    </row>
    <row r="77" spans="31:31" x14ac:dyDescent="0.2">
      <c r="AE77" s="13" t="s">
        <v>188</v>
      </c>
    </row>
    <row r="78" spans="31:31" x14ac:dyDescent="0.2">
      <c r="AE78" s="13" t="s">
        <v>189</v>
      </c>
    </row>
    <row r="79" spans="31:31" x14ac:dyDescent="0.2">
      <c r="AE79" s="13" t="s">
        <v>190</v>
      </c>
    </row>
    <row r="80" spans="31:31" x14ac:dyDescent="0.2">
      <c r="AE80" s="13" t="s">
        <v>191</v>
      </c>
    </row>
    <row r="81" spans="31:31" x14ac:dyDescent="0.2">
      <c r="AE81" s="13" t="s">
        <v>192</v>
      </c>
    </row>
    <row r="82" spans="31:31" x14ac:dyDescent="0.2">
      <c r="AE82" s="13" t="s">
        <v>193</v>
      </c>
    </row>
    <row r="83" spans="31:31" x14ac:dyDescent="0.2">
      <c r="AE83" s="13" t="s">
        <v>194</v>
      </c>
    </row>
    <row r="84" spans="31:31" x14ac:dyDescent="0.2">
      <c r="AE84" s="13" t="s">
        <v>195</v>
      </c>
    </row>
    <row r="85" spans="31:31" x14ac:dyDescent="0.2">
      <c r="AE85" s="13" t="s">
        <v>196</v>
      </c>
    </row>
    <row r="86" spans="31:31" x14ac:dyDescent="0.2">
      <c r="AE86" s="13" t="s">
        <v>197</v>
      </c>
    </row>
    <row r="87" spans="31:31" x14ac:dyDescent="0.2">
      <c r="AE87" s="13" t="s">
        <v>198</v>
      </c>
    </row>
    <row r="88" spans="31:31" x14ac:dyDescent="0.2">
      <c r="AE88" s="13" t="s">
        <v>387</v>
      </c>
    </row>
    <row r="89" spans="31:31" x14ac:dyDescent="0.2">
      <c r="AE89" s="13" t="s">
        <v>388</v>
      </c>
    </row>
    <row r="90" spans="31:31" x14ac:dyDescent="0.2">
      <c r="AE90" s="13" t="s">
        <v>389</v>
      </c>
    </row>
    <row r="91" spans="31:31" x14ac:dyDescent="0.2">
      <c r="AE91" s="13" t="s">
        <v>390</v>
      </c>
    </row>
    <row r="92" spans="31:31" x14ac:dyDescent="0.2">
      <c r="AE92" s="13" t="s">
        <v>199</v>
      </c>
    </row>
    <row r="93" spans="31:31" x14ac:dyDescent="0.2">
      <c r="AE93" s="13" t="s">
        <v>200</v>
      </c>
    </row>
    <row r="94" spans="31:31" x14ac:dyDescent="0.2">
      <c r="AE94" s="13" t="s">
        <v>201</v>
      </c>
    </row>
    <row r="95" spans="31:31" x14ac:dyDescent="0.2">
      <c r="AE95" s="13" t="s">
        <v>391</v>
      </c>
    </row>
    <row r="96" spans="31:31" x14ac:dyDescent="0.2">
      <c r="AE96" s="13" t="s">
        <v>202</v>
      </c>
    </row>
    <row r="97" spans="31:31" x14ac:dyDescent="0.2">
      <c r="AE97" s="13" t="s">
        <v>203</v>
      </c>
    </row>
    <row r="98" spans="31:31" x14ac:dyDescent="0.2">
      <c r="AE98" s="13" t="s">
        <v>204</v>
      </c>
    </row>
    <row r="99" spans="31:31" x14ac:dyDescent="0.2">
      <c r="AE99" s="13" t="s">
        <v>205</v>
      </c>
    </row>
    <row r="100" spans="31:31" x14ac:dyDescent="0.2">
      <c r="AE100" s="13" t="s">
        <v>206</v>
      </c>
    </row>
    <row r="101" spans="31:31" x14ac:dyDescent="0.2">
      <c r="AE101" s="13" t="s">
        <v>207</v>
      </c>
    </row>
    <row r="102" spans="31:31" x14ac:dyDescent="0.2">
      <c r="AE102" s="13" t="s">
        <v>208</v>
      </c>
    </row>
    <row r="103" spans="31:31" x14ac:dyDescent="0.2">
      <c r="AE103" s="13" t="s">
        <v>209</v>
      </c>
    </row>
    <row r="104" spans="31:31" x14ac:dyDescent="0.2">
      <c r="AE104" s="13" t="s">
        <v>210</v>
      </c>
    </row>
    <row r="105" spans="31:31" x14ac:dyDescent="0.2">
      <c r="AE105" s="13" t="s">
        <v>211</v>
      </c>
    </row>
    <row r="106" spans="31:31" x14ac:dyDescent="0.2">
      <c r="AE106" s="13" t="s">
        <v>392</v>
      </c>
    </row>
    <row r="107" spans="31:31" x14ac:dyDescent="0.2">
      <c r="AE107" s="13" t="s">
        <v>212</v>
      </c>
    </row>
    <row r="108" spans="31:31" x14ac:dyDescent="0.2">
      <c r="AE108" s="13" t="s">
        <v>213</v>
      </c>
    </row>
    <row r="109" spans="31:31" x14ac:dyDescent="0.2">
      <c r="AE109" s="13" t="s">
        <v>214</v>
      </c>
    </row>
    <row r="110" spans="31:31" x14ac:dyDescent="0.2">
      <c r="AE110" s="13" t="s">
        <v>215</v>
      </c>
    </row>
    <row r="111" spans="31:31" x14ac:dyDescent="0.2">
      <c r="AE111" s="13" t="s">
        <v>216</v>
      </c>
    </row>
    <row r="112" spans="31:31" x14ac:dyDescent="0.2">
      <c r="AE112" s="13" t="s">
        <v>217</v>
      </c>
    </row>
    <row r="113" spans="31:31" x14ac:dyDescent="0.2">
      <c r="AE113" s="13" t="s">
        <v>218</v>
      </c>
    </row>
    <row r="114" spans="31:31" x14ac:dyDescent="0.2">
      <c r="AE114" s="13" t="s">
        <v>219</v>
      </c>
    </row>
    <row r="115" spans="31:31" x14ac:dyDescent="0.2">
      <c r="AE115" s="13" t="s">
        <v>220</v>
      </c>
    </row>
    <row r="116" spans="31:31" x14ac:dyDescent="0.2">
      <c r="AE116" s="13" t="s">
        <v>221</v>
      </c>
    </row>
    <row r="117" spans="31:31" x14ac:dyDescent="0.2">
      <c r="AE117" s="13" t="s">
        <v>384</v>
      </c>
    </row>
    <row r="118" spans="31:31" x14ac:dyDescent="0.2">
      <c r="AE118" s="13" t="s">
        <v>393</v>
      </c>
    </row>
    <row r="119" spans="31:31" x14ac:dyDescent="0.2">
      <c r="AE119" s="13" t="s">
        <v>222</v>
      </c>
    </row>
    <row r="120" spans="31:31" x14ac:dyDescent="0.2">
      <c r="AE120" s="13" t="s">
        <v>223</v>
      </c>
    </row>
    <row r="121" spans="31:31" x14ac:dyDescent="0.2">
      <c r="AE121" s="13" t="s">
        <v>224</v>
      </c>
    </row>
    <row r="122" spans="31:31" x14ac:dyDescent="0.2">
      <c r="AE122" s="13" t="s">
        <v>225</v>
      </c>
    </row>
    <row r="123" spans="31:31" x14ac:dyDescent="0.2">
      <c r="AE123" s="13" t="s">
        <v>226</v>
      </c>
    </row>
    <row r="124" spans="31:31" x14ac:dyDescent="0.2">
      <c r="AE124" s="13" t="s">
        <v>227</v>
      </c>
    </row>
    <row r="125" spans="31:31" x14ac:dyDescent="0.2">
      <c r="AE125" s="13" t="s">
        <v>228</v>
      </c>
    </row>
    <row r="126" spans="31:31" x14ac:dyDescent="0.2">
      <c r="AE126" s="13" t="s">
        <v>229</v>
      </c>
    </row>
    <row r="127" spans="31:31" x14ac:dyDescent="0.2">
      <c r="AE127" s="13" t="s">
        <v>230</v>
      </c>
    </row>
    <row r="128" spans="31:31" x14ac:dyDescent="0.2">
      <c r="AE128" s="13" t="s">
        <v>231</v>
      </c>
    </row>
    <row r="129" spans="31:31" x14ac:dyDescent="0.2">
      <c r="AE129" s="13" t="s">
        <v>232</v>
      </c>
    </row>
    <row r="130" spans="31:31" x14ac:dyDescent="0.2">
      <c r="AE130" s="13" t="s">
        <v>233</v>
      </c>
    </row>
    <row r="131" spans="31:31" x14ac:dyDescent="0.2">
      <c r="AE131" s="13" t="s">
        <v>234</v>
      </c>
    </row>
    <row r="132" spans="31:31" x14ac:dyDescent="0.2">
      <c r="AE132" s="13" t="s">
        <v>235</v>
      </c>
    </row>
    <row r="133" spans="31:31" x14ac:dyDescent="0.2">
      <c r="AE133" s="13" t="s">
        <v>236</v>
      </c>
    </row>
    <row r="134" spans="31:31" x14ac:dyDescent="0.2">
      <c r="AE134" s="13" t="s">
        <v>237</v>
      </c>
    </row>
    <row r="135" spans="31:31" x14ac:dyDescent="0.2">
      <c r="AE135" s="13" t="s">
        <v>238</v>
      </c>
    </row>
    <row r="136" spans="31:31" x14ac:dyDescent="0.2">
      <c r="AE136" s="13" t="s">
        <v>239</v>
      </c>
    </row>
    <row r="137" spans="31:31" x14ac:dyDescent="0.2">
      <c r="AE137" s="13" t="s">
        <v>240</v>
      </c>
    </row>
    <row r="138" spans="31:31" x14ac:dyDescent="0.2">
      <c r="AE138" s="13" t="s">
        <v>241</v>
      </c>
    </row>
    <row r="139" spans="31:31" x14ac:dyDescent="0.2">
      <c r="AE139" s="13" t="s">
        <v>242</v>
      </c>
    </row>
    <row r="140" spans="31:31" x14ac:dyDescent="0.2">
      <c r="AE140" s="13" t="s">
        <v>243</v>
      </c>
    </row>
    <row r="141" spans="31:31" x14ac:dyDescent="0.2">
      <c r="AE141" s="13" t="s">
        <v>244</v>
      </c>
    </row>
    <row r="142" spans="31:31" x14ac:dyDescent="0.2">
      <c r="AE142" s="13" t="s">
        <v>245</v>
      </c>
    </row>
    <row r="143" spans="31:31" x14ac:dyDescent="0.2">
      <c r="AE143" s="13" t="s">
        <v>246</v>
      </c>
    </row>
    <row r="144" spans="31:31" x14ac:dyDescent="0.2">
      <c r="AE144" s="13" t="s">
        <v>247</v>
      </c>
    </row>
    <row r="145" spans="31:31" x14ac:dyDescent="0.2">
      <c r="AE145" s="13" t="s">
        <v>248</v>
      </c>
    </row>
    <row r="146" spans="31:31" x14ac:dyDescent="0.2">
      <c r="AE146" s="13" t="s">
        <v>249</v>
      </c>
    </row>
    <row r="147" spans="31:31" x14ac:dyDescent="0.2">
      <c r="AE147" s="13" t="s">
        <v>250</v>
      </c>
    </row>
    <row r="148" spans="31:31" x14ac:dyDescent="0.2">
      <c r="AE148" s="13" t="s">
        <v>251</v>
      </c>
    </row>
    <row r="149" spans="31:31" x14ac:dyDescent="0.2">
      <c r="AE149" s="13" t="s">
        <v>252</v>
      </c>
    </row>
    <row r="150" spans="31:31" x14ac:dyDescent="0.2">
      <c r="AE150" s="13" t="s">
        <v>253</v>
      </c>
    </row>
    <row r="151" spans="31:31" x14ac:dyDescent="0.2">
      <c r="AE151" s="13" t="s">
        <v>254</v>
      </c>
    </row>
    <row r="152" spans="31:31" x14ac:dyDescent="0.2">
      <c r="AE152" s="13" t="s">
        <v>255</v>
      </c>
    </row>
    <row r="153" spans="31:31" x14ac:dyDescent="0.2">
      <c r="AE153" s="13" t="s">
        <v>256</v>
      </c>
    </row>
    <row r="154" spans="31:31" x14ac:dyDescent="0.2">
      <c r="AE154" s="13" t="s">
        <v>257</v>
      </c>
    </row>
    <row r="155" spans="31:31" x14ac:dyDescent="0.2">
      <c r="AE155" s="13" t="s">
        <v>258</v>
      </c>
    </row>
    <row r="156" spans="31:31" x14ac:dyDescent="0.2">
      <c r="AE156" s="13" t="s">
        <v>259</v>
      </c>
    </row>
    <row r="157" spans="31:31" x14ac:dyDescent="0.2">
      <c r="AE157" s="13" t="s">
        <v>260</v>
      </c>
    </row>
    <row r="158" spans="31:31" x14ac:dyDescent="0.2">
      <c r="AE158" s="13" t="s">
        <v>261</v>
      </c>
    </row>
    <row r="159" spans="31:31" x14ac:dyDescent="0.2">
      <c r="AE159" s="13" t="s">
        <v>262</v>
      </c>
    </row>
    <row r="160" spans="31:31" x14ac:dyDescent="0.2">
      <c r="AE160" s="13" t="s">
        <v>263</v>
      </c>
    </row>
    <row r="161" spans="31:31" x14ac:dyDescent="0.2">
      <c r="AE161" s="13" t="s">
        <v>264</v>
      </c>
    </row>
    <row r="162" spans="31:31" x14ac:dyDescent="0.2">
      <c r="AE162" s="13" t="s">
        <v>265</v>
      </c>
    </row>
    <row r="163" spans="31:31" x14ac:dyDescent="0.2">
      <c r="AE163" s="13" t="s">
        <v>266</v>
      </c>
    </row>
    <row r="164" spans="31:31" x14ac:dyDescent="0.2">
      <c r="AE164" s="13" t="s">
        <v>267</v>
      </c>
    </row>
    <row r="165" spans="31:31" x14ac:dyDescent="0.2">
      <c r="AE165" s="13" t="s">
        <v>268</v>
      </c>
    </row>
    <row r="166" spans="31:31" x14ac:dyDescent="0.2">
      <c r="AE166" s="13" t="s">
        <v>269</v>
      </c>
    </row>
    <row r="167" spans="31:31" x14ac:dyDescent="0.2">
      <c r="AE167" s="13" t="s">
        <v>270</v>
      </c>
    </row>
    <row r="168" spans="31:31" x14ac:dyDescent="0.2">
      <c r="AE168" s="13" t="s">
        <v>271</v>
      </c>
    </row>
    <row r="169" spans="31:31" x14ac:dyDescent="0.2">
      <c r="AE169" s="13" t="s">
        <v>272</v>
      </c>
    </row>
    <row r="170" spans="31:31" x14ac:dyDescent="0.2">
      <c r="AE170" s="13" t="s">
        <v>273</v>
      </c>
    </row>
    <row r="171" spans="31:31" x14ac:dyDescent="0.2">
      <c r="AE171" s="13" t="s">
        <v>274</v>
      </c>
    </row>
    <row r="172" spans="31:31" x14ac:dyDescent="0.2">
      <c r="AE172" s="13" t="s">
        <v>275</v>
      </c>
    </row>
    <row r="173" spans="31:31" x14ac:dyDescent="0.2">
      <c r="AE173" s="13" t="s">
        <v>276</v>
      </c>
    </row>
    <row r="174" spans="31:31" x14ac:dyDescent="0.2">
      <c r="AE174" s="13" t="s">
        <v>277</v>
      </c>
    </row>
    <row r="175" spans="31:31" x14ac:dyDescent="0.2">
      <c r="AE175" s="13" t="s">
        <v>278</v>
      </c>
    </row>
    <row r="176" spans="31:31" x14ac:dyDescent="0.2">
      <c r="AE176" s="13" t="s">
        <v>279</v>
      </c>
    </row>
    <row r="177" spans="31:31" x14ac:dyDescent="0.2">
      <c r="AE177" s="13" t="s">
        <v>280</v>
      </c>
    </row>
    <row r="178" spans="31:31" x14ac:dyDescent="0.2">
      <c r="AE178" s="13" t="s">
        <v>281</v>
      </c>
    </row>
    <row r="179" spans="31:31" x14ac:dyDescent="0.2">
      <c r="AE179" s="13" t="s">
        <v>282</v>
      </c>
    </row>
    <row r="180" spans="31:31" x14ac:dyDescent="0.2">
      <c r="AE180" s="13" t="s">
        <v>283</v>
      </c>
    </row>
    <row r="181" spans="31:31" x14ac:dyDescent="0.2">
      <c r="AE181" s="13" t="s">
        <v>284</v>
      </c>
    </row>
    <row r="182" spans="31:31" x14ac:dyDescent="0.2">
      <c r="AE182" s="13" t="s">
        <v>285</v>
      </c>
    </row>
    <row r="183" spans="31:31" x14ac:dyDescent="0.2">
      <c r="AE183" s="13" t="s">
        <v>286</v>
      </c>
    </row>
    <row r="184" spans="31:31" x14ac:dyDescent="0.2">
      <c r="AE184" s="13" t="s">
        <v>287</v>
      </c>
    </row>
    <row r="185" spans="31:31" x14ac:dyDescent="0.2">
      <c r="AE185" s="13" t="s">
        <v>288</v>
      </c>
    </row>
    <row r="186" spans="31:31" x14ac:dyDescent="0.2">
      <c r="AE186" s="13" t="s">
        <v>289</v>
      </c>
    </row>
    <row r="187" spans="31:31" x14ac:dyDescent="0.2">
      <c r="AE187" s="13" t="s">
        <v>290</v>
      </c>
    </row>
    <row r="188" spans="31:31" x14ac:dyDescent="0.2">
      <c r="AE188" s="13" t="s">
        <v>291</v>
      </c>
    </row>
    <row r="189" spans="31:31" x14ac:dyDescent="0.2">
      <c r="AE189" s="13" t="s">
        <v>292</v>
      </c>
    </row>
    <row r="190" spans="31:31" x14ac:dyDescent="0.2">
      <c r="AE190" s="13" t="s">
        <v>293</v>
      </c>
    </row>
    <row r="191" spans="31:31" x14ac:dyDescent="0.2">
      <c r="AE191" s="13" t="s">
        <v>294</v>
      </c>
    </row>
    <row r="192" spans="31:31" x14ac:dyDescent="0.2">
      <c r="AE192" s="13" t="s">
        <v>295</v>
      </c>
    </row>
    <row r="193" spans="31:31" x14ac:dyDescent="0.2">
      <c r="AE193" s="13" t="s">
        <v>296</v>
      </c>
    </row>
    <row r="194" spans="31:31" x14ac:dyDescent="0.2">
      <c r="AE194" s="13" t="s">
        <v>394</v>
      </c>
    </row>
    <row r="195" spans="31:31" x14ac:dyDescent="0.2">
      <c r="AE195" s="13" t="s">
        <v>297</v>
      </c>
    </row>
    <row r="196" spans="31:31" x14ac:dyDescent="0.2">
      <c r="AE196" s="13" t="s">
        <v>298</v>
      </c>
    </row>
    <row r="197" spans="31:31" x14ac:dyDescent="0.2">
      <c r="AE197" s="13" t="s">
        <v>299</v>
      </c>
    </row>
    <row r="198" spans="31:31" x14ac:dyDescent="0.2">
      <c r="AE198" s="13" t="s">
        <v>300</v>
      </c>
    </row>
    <row r="199" spans="31:31" x14ac:dyDescent="0.2">
      <c r="AE199" s="13" t="s">
        <v>301</v>
      </c>
    </row>
    <row r="200" spans="31:31" x14ac:dyDescent="0.2">
      <c r="AE200" s="13" t="s">
        <v>302</v>
      </c>
    </row>
    <row r="201" spans="31:31" x14ac:dyDescent="0.2">
      <c r="AE201" s="13" t="s">
        <v>303</v>
      </c>
    </row>
    <row r="202" spans="31:31" x14ac:dyDescent="0.2">
      <c r="AE202" s="13" t="s">
        <v>304</v>
      </c>
    </row>
    <row r="203" spans="31:31" x14ac:dyDescent="0.2">
      <c r="AE203" s="13" t="s">
        <v>305</v>
      </c>
    </row>
    <row r="204" spans="31:31" x14ac:dyDescent="0.2">
      <c r="AE204" s="13" t="s">
        <v>306</v>
      </c>
    </row>
    <row r="205" spans="31:31" x14ac:dyDescent="0.2">
      <c r="AE205" s="13" t="s">
        <v>307</v>
      </c>
    </row>
    <row r="206" spans="31:31" x14ac:dyDescent="0.2">
      <c r="AE206" s="13" t="s">
        <v>308</v>
      </c>
    </row>
    <row r="207" spans="31:31" x14ac:dyDescent="0.2">
      <c r="AE207" s="13" t="s">
        <v>309</v>
      </c>
    </row>
    <row r="208" spans="31:31" x14ac:dyDescent="0.2">
      <c r="AE208" s="13" t="s">
        <v>310</v>
      </c>
    </row>
    <row r="209" spans="31:31" x14ac:dyDescent="0.2">
      <c r="AE209" s="13" t="s">
        <v>311</v>
      </c>
    </row>
    <row r="210" spans="31:31" x14ac:dyDescent="0.2">
      <c r="AE210" s="13" t="s">
        <v>312</v>
      </c>
    </row>
    <row r="211" spans="31:31" x14ac:dyDescent="0.2">
      <c r="AE211" s="13" t="s">
        <v>313</v>
      </c>
    </row>
    <row r="212" spans="31:31" x14ac:dyDescent="0.2">
      <c r="AE212" s="13" t="s">
        <v>314</v>
      </c>
    </row>
    <row r="213" spans="31:31" x14ac:dyDescent="0.2">
      <c r="AE213" s="13" t="s">
        <v>315</v>
      </c>
    </row>
    <row r="214" spans="31:31" x14ac:dyDescent="0.2">
      <c r="AE214" s="13" t="s">
        <v>316</v>
      </c>
    </row>
    <row r="215" spans="31:31" x14ac:dyDescent="0.2">
      <c r="AE215" s="13" t="s">
        <v>317</v>
      </c>
    </row>
    <row r="216" spans="31:31" x14ac:dyDescent="0.2">
      <c r="AE216" s="13" t="s">
        <v>318</v>
      </c>
    </row>
    <row r="217" spans="31:31" x14ac:dyDescent="0.2">
      <c r="AE217" s="13" t="s">
        <v>319</v>
      </c>
    </row>
    <row r="218" spans="31:31" x14ac:dyDescent="0.2">
      <c r="AE218" s="13" t="s">
        <v>320</v>
      </c>
    </row>
    <row r="219" spans="31:31" x14ac:dyDescent="0.2">
      <c r="AE219" s="13" t="s">
        <v>321</v>
      </c>
    </row>
    <row r="220" spans="31:31" x14ac:dyDescent="0.2">
      <c r="AE220" s="13" t="s">
        <v>322</v>
      </c>
    </row>
    <row r="221" spans="31:31" x14ac:dyDescent="0.2">
      <c r="AE221" s="13" t="s">
        <v>323</v>
      </c>
    </row>
    <row r="222" spans="31:31" x14ac:dyDescent="0.2">
      <c r="AE222" s="13" t="s">
        <v>324</v>
      </c>
    </row>
    <row r="223" spans="31:31" x14ac:dyDescent="0.2">
      <c r="AE223" s="13" t="s">
        <v>325</v>
      </c>
    </row>
    <row r="224" spans="31:31" x14ac:dyDescent="0.2">
      <c r="AE224" s="13" t="s">
        <v>326</v>
      </c>
    </row>
    <row r="225" spans="31:31" x14ac:dyDescent="0.2">
      <c r="AE225" s="13" t="s">
        <v>327</v>
      </c>
    </row>
    <row r="226" spans="31:31" x14ac:dyDescent="0.2">
      <c r="AE226" s="13" t="s">
        <v>328</v>
      </c>
    </row>
    <row r="227" spans="31:31" x14ac:dyDescent="0.2">
      <c r="AE227" s="13" t="s">
        <v>329</v>
      </c>
    </row>
    <row r="228" spans="31:31" x14ac:dyDescent="0.2">
      <c r="AE228" s="13" t="s">
        <v>330</v>
      </c>
    </row>
    <row r="229" spans="31:31" x14ac:dyDescent="0.2">
      <c r="AE229" s="13" t="s">
        <v>331</v>
      </c>
    </row>
    <row r="230" spans="31:31" x14ac:dyDescent="0.2">
      <c r="AE230" s="13" t="s">
        <v>332</v>
      </c>
    </row>
    <row r="231" spans="31:31" x14ac:dyDescent="0.2">
      <c r="AE231" s="13" t="s">
        <v>333</v>
      </c>
    </row>
    <row r="232" spans="31:31" x14ac:dyDescent="0.2">
      <c r="AE232" s="13" t="s">
        <v>334</v>
      </c>
    </row>
    <row r="233" spans="31:31" x14ac:dyDescent="0.2">
      <c r="AE233" s="13" t="s">
        <v>335</v>
      </c>
    </row>
    <row r="234" spans="31:31" x14ac:dyDescent="0.2">
      <c r="AE234" s="13" t="s">
        <v>336</v>
      </c>
    </row>
    <row r="235" spans="31:31" x14ac:dyDescent="0.2">
      <c r="AE235" s="13" t="s">
        <v>337</v>
      </c>
    </row>
    <row r="236" spans="31:31" x14ac:dyDescent="0.2">
      <c r="AE236" s="13" t="s">
        <v>338</v>
      </c>
    </row>
    <row r="237" spans="31:31" x14ac:dyDescent="0.2">
      <c r="AE237" s="13" t="s">
        <v>339</v>
      </c>
    </row>
    <row r="238" spans="31:31" x14ac:dyDescent="0.2">
      <c r="AE238" s="13" t="s">
        <v>340</v>
      </c>
    </row>
    <row r="239" spans="31:31" x14ac:dyDescent="0.2">
      <c r="AE239" s="13" t="s">
        <v>341</v>
      </c>
    </row>
    <row r="240" spans="31:31" x14ac:dyDescent="0.2">
      <c r="AE240" s="13" t="s">
        <v>395</v>
      </c>
    </row>
    <row r="241" spans="31:31" x14ac:dyDescent="0.2">
      <c r="AE241" s="13" t="s">
        <v>342</v>
      </c>
    </row>
    <row r="242" spans="31:31" x14ac:dyDescent="0.2">
      <c r="AE242" s="13" t="s">
        <v>343</v>
      </c>
    </row>
    <row r="243" spans="31:31" x14ac:dyDescent="0.2">
      <c r="AE243" s="13" t="s">
        <v>344</v>
      </c>
    </row>
    <row r="244" spans="31:31" x14ac:dyDescent="0.2">
      <c r="AE244" s="13" t="s">
        <v>345</v>
      </c>
    </row>
    <row r="245" spans="31:31" x14ac:dyDescent="0.2">
      <c r="AE245" s="13" t="s">
        <v>346</v>
      </c>
    </row>
    <row r="246" spans="31:31" x14ac:dyDescent="0.2">
      <c r="AE246" s="13" t="s">
        <v>347</v>
      </c>
    </row>
    <row r="247" spans="31:31" x14ac:dyDescent="0.2">
      <c r="AE247" s="13" t="s">
        <v>348</v>
      </c>
    </row>
    <row r="248" spans="31:31" x14ac:dyDescent="0.2">
      <c r="AE248" s="13" t="s">
        <v>349</v>
      </c>
    </row>
    <row r="249" spans="31:31" x14ac:dyDescent="0.2">
      <c r="AE249" s="13" t="s">
        <v>350</v>
      </c>
    </row>
    <row r="250" spans="31:31" x14ac:dyDescent="0.2">
      <c r="AE250" s="13" t="s">
        <v>351</v>
      </c>
    </row>
    <row r="251" spans="31:31" x14ac:dyDescent="0.2">
      <c r="AE251" s="13" t="s">
        <v>352</v>
      </c>
    </row>
    <row r="252" spans="31:31" x14ac:dyDescent="0.2">
      <c r="AE252" s="13" t="s">
        <v>353</v>
      </c>
    </row>
    <row r="253" spans="31:31" x14ac:dyDescent="0.2">
      <c r="AE253" s="13" t="s">
        <v>354</v>
      </c>
    </row>
    <row r="254" spans="31:31" x14ac:dyDescent="0.2">
      <c r="AE254" s="13" t="s">
        <v>355</v>
      </c>
    </row>
    <row r="255" spans="31:31" x14ac:dyDescent="0.2">
      <c r="AE255" s="13" t="s">
        <v>396</v>
      </c>
    </row>
    <row r="256" spans="31:31" x14ac:dyDescent="0.2">
      <c r="AE256" s="13" t="s">
        <v>356</v>
      </c>
    </row>
    <row r="257" spans="31:31" x14ac:dyDescent="0.2">
      <c r="AE257" s="13" t="s">
        <v>357</v>
      </c>
    </row>
    <row r="258" spans="31:31" x14ac:dyDescent="0.2">
      <c r="AE258" s="13" t="s">
        <v>358</v>
      </c>
    </row>
    <row r="259" spans="31:31" x14ac:dyDescent="0.2">
      <c r="AE259" s="13" t="s">
        <v>359</v>
      </c>
    </row>
    <row r="260" spans="31:31" x14ac:dyDescent="0.2">
      <c r="AE260" s="13" t="s">
        <v>397</v>
      </c>
    </row>
    <row r="261" spans="31:31" x14ac:dyDescent="0.2">
      <c r="AE261" s="13" t="s">
        <v>360</v>
      </c>
    </row>
    <row r="262" spans="31:31" x14ac:dyDescent="0.2">
      <c r="AE262" s="13" t="s">
        <v>361</v>
      </c>
    </row>
    <row r="263" spans="31:31" x14ac:dyDescent="0.2">
      <c r="AE263" s="13" t="s">
        <v>362</v>
      </c>
    </row>
    <row r="264" spans="31:31" x14ac:dyDescent="0.2">
      <c r="AE264" s="13" t="s">
        <v>363</v>
      </c>
    </row>
    <row r="265" spans="31:31" x14ac:dyDescent="0.2">
      <c r="AE265" s="13" t="s">
        <v>364</v>
      </c>
    </row>
    <row r="266" spans="31:31" x14ac:dyDescent="0.2">
      <c r="AE266" s="13" t="s">
        <v>365</v>
      </c>
    </row>
    <row r="267" spans="31:31" x14ac:dyDescent="0.2">
      <c r="AE267" s="13" t="s">
        <v>366</v>
      </c>
    </row>
    <row r="268" spans="31:31" x14ac:dyDescent="0.2">
      <c r="AE268" s="13" t="s">
        <v>367</v>
      </c>
    </row>
    <row r="269" spans="31:31" x14ac:dyDescent="0.2">
      <c r="AE269" s="13" t="s">
        <v>368</v>
      </c>
    </row>
    <row r="270" spans="31:31" x14ac:dyDescent="0.2">
      <c r="AE270" s="13" t="s">
        <v>369</v>
      </c>
    </row>
    <row r="271" spans="31:31" x14ac:dyDescent="0.2">
      <c r="AE271" s="13" t="s">
        <v>370</v>
      </c>
    </row>
    <row r="272" spans="31:31" x14ac:dyDescent="0.2">
      <c r="AE272" s="13" t="s">
        <v>371</v>
      </c>
    </row>
    <row r="273" spans="31:31" x14ac:dyDescent="0.2">
      <c r="AE273" s="13" t="s">
        <v>372</v>
      </c>
    </row>
    <row r="274" spans="31:31" x14ac:dyDescent="0.2">
      <c r="AE274" s="13" t="s">
        <v>373</v>
      </c>
    </row>
    <row r="275" spans="31:31" x14ac:dyDescent="0.2">
      <c r="AE275" s="13" t="s">
        <v>374</v>
      </c>
    </row>
    <row r="276" spans="31:31" x14ac:dyDescent="0.2">
      <c r="AE276" s="13" t="s">
        <v>375</v>
      </c>
    </row>
    <row r="277" spans="31:31" x14ac:dyDescent="0.2">
      <c r="AE277" s="13" t="s">
        <v>376</v>
      </c>
    </row>
    <row r="278" spans="31:31" x14ac:dyDescent="0.2">
      <c r="AE278" s="13" t="s">
        <v>377</v>
      </c>
    </row>
    <row r="279" spans="31:31" x14ac:dyDescent="0.2">
      <c r="AE279" s="13" t="s">
        <v>378</v>
      </c>
    </row>
    <row r="280" spans="31:31" x14ac:dyDescent="0.2">
      <c r="AE280" s="13" t="s">
        <v>379</v>
      </c>
    </row>
    <row r="281" spans="31:31" x14ac:dyDescent="0.2">
      <c r="AE281" s="13" t="s">
        <v>380</v>
      </c>
    </row>
    <row r="282" spans="31:31" x14ac:dyDescent="0.2">
      <c r="AE282" s="13" t="s">
        <v>381</v>
      </c>
    </row>
    <row r="283" spans="31:31" x14ac:dyDescent="0.2">
      <c r="AE283" s="13" t="s">
        <v>382</v>
      </c>
    </row>
    <row r="284" spans="31:31" x14ac:dyDescent="0.2">
      <c r="AE284" s="13" t="s">
        <v>383</v>
      </c>
    </row>
    <row r="285" spans="31:31" x14ac:dyDescent="0.2">
      <c r="AE285" s="4"/>
    </row>
    <row r="286" spans="31:31" x14ac:dyDescent="0.2">
      <c r="AE286" s="4"/>
    </row>
    <row r="287" spans="31:31" x14ac:dyDescent="0.2">
      <c r="AE287" s="4"/>
    </row>
    <row r="288" spans="31:31" x14ac:dyDescent="0.2">
      <c r="AE288" s="4"/>
    </row>
    <row r="289" spans="31:31" x14ac:dyDescent="0.2">
      <c r="AE289" s="4"/>
    </row>
  </sheetData>
  <sheetProtection password="F954" sheet="1" objects="1" scenarios="1"/>
  <mergeCells count="5">
    <mergeCell ref="A5:Q5"/>
    <mergeCell ref="A1:Q1"/>
    <mergeCell ref="A2:Q2"/>
    <mergeCell ref="A3:Q3"/>
    <mergeCell ref="A4:Q4"/>
  </mergeCells>
  <phoneticPr fontId="0" type="noConversion"/>
  <dataValidations count="4">
    <dataValidation type="list" allowBlank="1" showInputMessage="1" showErrorMessage="1" sqref="A7">
      <formula1>$AD$7:$AD$23</formula1>
    </dataValidation>
    <dataValidation type="list" showInputMessage="1" showErrorMessage="1" sqref="B7">
      <formula1>"M01 Jul,M02 Aug,M03 Sep,MO4 Oct,M05 Nov,M06 Dec,M07 Jan,M08 Feb,M09 Mar,M10 Apr,M11 May,M12 Jun"</formula1>
    </dataValidation>
    <dataValidation type="whole" allowBlank="1" showInputMessage="1" showErrorMessage="1" error="Enter a whole number" sqref="F8:Q56">
      <formula1>-999999999999</formula1>
      <formula2>999999999999</formula2>
    </dataValidation>
    <dataValidation type="list" allowBlank="1" showInputMessage="1" showErrorMessage="1" sqref="C7">
      <formula1>$AE$7:$AE$290</formula1>
    </dataValidation>
  </dataValidations>
  <pageMargins left="0.25" right="0.25" top="1" bottom="1" header="0.5" footer="0.5"/>
  <pageSetup paperSize="9" scale="60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576C96-2957-4C8C-9DAC-840A39F7E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078A675-0DA6-4CCF-9374-14B5ECB8B435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F4F13CF-7B64-431E-A800-680D20DEFF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Bridgette Mashao</dc:creator>
  <cp:lastModifiedBy>Sphiwe Wright</cp:lastModifiedBy>
  <cp:lastPrinted>2016-04-13T12:06:53Z</cp:lastPrinted>
  <dcterms:created xsi:type="dcterms:W3CDTF">2009-09-09T13:00:57Z</dcterms:created>
  <dcterms:modified xsi:type="dcterms:W3CDTF">2016-04-13T12:36:47Z</dcterms:modified>
</cp:coreProperties>
</file>