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Sec 71 2015-2016\M06\"/>
    </mc:Choice>
  </mc:AlternateContent>
  <workbookProtection workbookPassword="F954" lockStructure="1"/>
  <bookViews>
    <workbookView xWindow="0" yWindow="0" windowWidth="18735" windowHeight="775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K22" i="1"/>
  <c r="K16" i="1"/>
  <c r="J16" i="1"/>
  <c r="I16" i="1"/>
  <c r="H16" i="1"/>
  <c r="G16" i="1"/>
  <c r="F16" i="1"/>
  <c r="J43" i="2"/>
  <c r="I43" i="2"/>
  <c r="H43" i="2"/>
  <c r="G43" i="2"/>
  <c r="F43" i="2"/>
  <c r="E43" i="2"/>
  <c r="J41" i="2"/>
  <c r="J96" i="3"/>
  <c r="J39" i="2"/>
  <c r="I39" i="2"/>
  <c r="H39" i="2"/>
  <c r="G39" i="2"/>
  <c r="F39" i="2"/>
  <c r="E39" i="2"/>
  <c r="J8" i="2" l="1"/>
  <c r="J8" i="3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7" i="3" l="1"/>
  <c r="M70" i="3"/>
  <c r="M92" i="3"/>
  <c r="M114" i="3"/>
  <c r="M343" i="2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<sst xmlns="http://schemas.openxmlformats.org/spreadsheetml/2006/main" count="1778" uniqueCount="503">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</sst>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B7" sqref="B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2016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MP315_AD_2016_M09</v>
      </c>
    </row>
    <row r="8" spans="1:30" ht="12.95" customHeight="1" x14ac:dyDescent="0.2">
      <c r="D8" s="5" t="s">
        <v>20</v>
      </c>
      <c r="E8" s="5" t="s">
        <v>306</v>
      </c>
      <c r="F8" s="11">
        <v>5167247</v>
      </c>
      <c r="G8" s="11">
        <v>4836436</v>
      </c>
      <c r="H8" s="11">
        <v>2187922</v>
      </c>
      <c r="I8" s="11">
        <v>2166150</v>
      </c>
      <c r="J8" s="11">
        <v>2154524</v>
      </c>
      <c r="K8" s="11">
        <v>99531883</v>
      </c>
      <c r="L8" s="11">
        <v>0</v>
      </c>
      <c r="M8" s="11">
        <v>0</v>
      </c>
      <c r="N8" s="10">
        <f>SUM(F8:M8)</f>
        <v>116044162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11016</v>
      </c>
      <c r="L9" s="11">
        <v>0</v>
      </c>
      <c r="M9" s="11">
        <v>0</v>
      </c>
      <c r="N9" s="10">
        <f t="shared" ref="N9:N21" si="0">SUM(F9:M9)</f>
        <v>11016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2386961</v>
      </c>
      <c r="G10" s="11">
        <v>2362533</v>
      </c>
      <c r="H10" s="11">
        <v>2345588</v>
      </c>
      <c r="I10" s="11">
        <v>2328183</v>
      </c>
      <c r="J10" s="11">
        <v>2313190</v>
      </c>
      <c r="K10" s="11">
        <v>51686621</v>
      </c>
      <c r="L10" s="11">
        <v>0</v>
      </c>
      <c r="M10" s="11">
        <v>0</v>
      </c>
      <c r="N10" s="10">
        <f t="shared" si="0"/>
        <v>63423076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147847</v>
      </c>
      <c r="G11" s="11">
        <v>137611</v>
      </c>
      <c r="H11" s="11">
        <v>118699</v>
      </c>
      <c r="I11" s="11">
        <v>111639</v>
      </c>
      <c r="J11" s="11">
        <v>104938</v>
      </c>
      <c r="K11" s="11">
        <v>437668</v>
      </c>
      <c r="L11" s="11">
        <v>0</v>
      </c>
      <c r="M11" s="11">
        <v>0</v>
      </c>
      <c r="N11" s="10">
        <f t="shared" si="0"/>
        <v>1058402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2471672</v>
      </c>
      <c r="G12" s="11">
        <v>2283262</v>
      </c>
      <c r="H12" s="11">
        <v>1064536</v>
      </c>
      <c r="I12" s="11">
        <v>1055729</v>
      </c>
      <c r="J12" s="11">
        <v>1049812</v>
      </c>
      <c r="K12" s="11">
        <v>27723151</v>
      </c>
      <c r="L12" s="11">
        <v>0</v>
      </c>
      <c r="M12" s="11">
        <v>0</v>
      </c>
      <c r="N12" s="10">
        <f t="shared" si="0"/>
        <v>35648162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1566362</v>
      </c>
      <c r="G14" s="11">
        <v>1512564</v>
      </c>
      <c r="H14" s="11">
        <v>1488972</v>
      </c>
      <c r="I14" s="11">
        <v>1464870</v>
      </c>
      <c r="J14" s="11">
        <v>1442799</v>
      </c>
      <c r="K14" s="11">
        <v>54178133</v>
      </c>
      <c r="L14" s="11">
        <v>0</v>
      </c>
      <c r="M14" s="11">
        <v>0</v>
      </c>
      <c r="N14" s="10">
        <f>SUM(F14:M14)</f>
        <v>61653700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466949+1423314</f>
        <v>1890263</v>
      </c>
      <c r="G16" s="11">
        <f>450722+1334361</f>
        <v>1785083</v>
      </c>
      <c r="H16" s="11">
        <f>354149+812512</f>
        <v>1166661</v>
      </c>
      <c r="I16" s="11">
        <f>404676+841037</f>
        <v>1245713</v>
      </c>
      <c r="J16" s="11">
        <f>461623+760034</f>
        <v>1221657</v>
      </c>
      <c r="K16" s="11">
        <f>15282741+16300993</f>
        <v>31583734</v>
      </c>
      <c r="L16" s="11">
        <v>0</v>
      </c>
      <c r="M16" s="11">
        <v>0</v>
      </c>
      <c r="N16" s="10">
        <f t="shared" si="0"/>
        <v>38893111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13630352</v>
      </c>
      <c r="G17" s="10">
        <f t="shared" si="1"/>
        <v>12917489</v>
      </c>
      <c r="H17" s="10">
        <f t="shared" si="1"/>
        <v>8372378</v>
      </c>
      <c r="I17" s="10">
        <f t="shared" si="1"/>
        <v>8372284</v>
      </c>
      <c r="J17" s="10">
        <f t="shared" si="1"/>
        <v>8286920</v>
      </c>
      <c r="K17" s="10">
        <f t="shared" si="1"/>
        <v>265152206</v>
      </c>
      <c r="L17" s="10">
        <f t="shared" si="1"/>
        <v>0</v>
      </c>
      <c r="M17" s="10">
        <f t="shared" si="1"/>
        <v>0</v>
      </c>
      <c r="N17" s="10">
        <f t="shared" si="0"/>
        <v>316731629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1338425</v>
      </c>
      <c r="G19" s="47">
        <f>+ADG!F345</f>
        <v>1264515</v>
      </c>
      <c r="H19" s="47">
        <f>+ADG!G345</f>
        <v>1186424</v>
      </c>
      <c r="I19" s="47">
        <f>+ADG!H345</f>
        <v>1213685</v>
      </c>
      <c r="J19" s="47">
        <f>+ADG!I345</f>
        <v>1172955</v>
      </c>
      <c r="K19" s="47">
        <f>+ADG!J345</f>
        <v>17317932</v>
      </c>
      <c r="L19" s="47">
        <f>+ADG!K345</f>
        <v>0</v>
      </c>
      <c r="M19" s="47">
        <f>+ADG!L345</f>
        <v>0</v>
      </c>
      <c r="N19" s="10">
        <f t="shared" si="0"/>
        <v>23493936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696021</v>
      </c>
      <c r="G20" s="47">
        <f>+ADC!F125</f>
        <v>675920</v>
      </c>
      <c r="H20" s="47">
        <f>+ADC!G125</f>
        <v>657978</v>
      </c>
      <c r="I20" s="47">
        <f>+ADC!H125</f>
        <v>655368</v>
      </c>
      <c r="J20" s="47">
        <f>+ADC!I125</f>
        <v>655234</v>
      </c>
      <c r="K20" s="47">
        <f>+ADC!J125</f>
        <v>26271620</v>
      </c>
      <c r="L20" s="47">
        <f>+ADC!K125</f>
        <v>0</v>
      </c>
      <c r="M20" s="47">
        <f>+ADC!L125</f>
        <v>0</v>
      </c>
      <c r="N20" s="10">
        <f t="shared" si="0"/>
        <v>29612141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7078268</v>
      </c>
      <c r="G21" s="47">
        <f>+ADH!F59</f>
        <v>6716906</v>
      </c>
      <c r="H21" s="47">
        <f>+ADH!G59</f>
        <v>4034683</v>
      </c>
      <c r="I21" s="47">
        <f>+ADH!H59</f>
        <v>3989562</v>
      </c>
      <c r="J21" s="47">
        <f>+ADH!I59</f>
        <v>3959704</v>
      </c>
      <c r="K21" s="47">
        <f>+ADH!J59</f>
        <v>113467957</v>
      </c>
      <c r="L21" s="47">
        <f>+ADH!K59</f>
        <v>0</v>
      </c>
      <c r="M21" s="47">
        <f>+ADH!L59</f>
        <v>0</v>
      </c>
      <c r="N21" s="10">
        <f t="shared" si="0"/>
        <v>139247080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627+4837+1190+1097450-106605+281093+141059+2234754+863806-573</f>
        <v>4517638</v>
      </c>
      <c r="G22" s="11">
        <f>627+4703+1155+1091622-154625+281083+2099823+140602+795158</f>
        <v>4260148</v>
      </c>
      <c r="H22" s="11">
        <f>470+4568+1120+472117-45143+281832+140284+847914+794865-4734</f>
        <v>2493293</v>
      </c>
      <c r="I22" s="11">
        <f>470+4568+1120+472117-45143+281832+1579065+140217+79423</f>
        <v>2513669</v>
      </c>
      <c r="J22" s="11">
        <f>314+4434+1085+464662-33233+281120+139312+794616+846717</f>
        <v>2499027</v>
      </c>
      <c r="K22" s="11">
        <f>5094+9032+238292+8004839+33936+4813+4761+17945379-30747-3039946+24916+2314665+4301344+14762870-41892+1192475+7125+5418+458773+4546869+11036+1592+7043473+48515089+104000+1671491</f>
        <v>108094697</v>
      </c>
      <c r="L22" s="11">
        <v>0</v>
      </c>
      <c r="M22" s="11">
        <v>0</v>
      </c>
      <c r="N22" s="10">
        <f>SUM(F22:M22)</f>
        <v>124378472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13630352</v>
      </c>
      <c r="G23" s="10">
        <f t="shared" ref="G23:M23" si="2">SUM(G19:G22)</f>
        <v>12917489</v>
      </c>
      <c r="H23" s="10">
        <f t="shared" si="2"/>
        <v>8372378</v>
      </c>
      <c r="I23" s="10">
        <f t="shared" si="2"/>
        <v>8372284</v>
      </c>
      <c r="J23" s="10">
        <f t="shared" si="2"/>
        <v>8286920</v>
      </c>
      <c r="K23" s="10">
        <f t="shared" si="2"/>
        <v>265152206</v>
      </c>
      <c r="L23" s="10">
        <f t="shared" si="2"/>
        <v>0</v>
      </c>
      <c r="M23" s="10">
        <f t="shared" si="2"/>
        <v>0</v>
      </c>
      <c r="N23" s="10">
        <f>SUM(F23:M23)</f>
        <v>316731629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topLeftCell="A34" zoomScale="75" workbookViewId="0">
      <selection activeCell="E6" sqref="E6:L34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2016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7725</v>
      </c>
      <c r="F6" s="11">
        <v>7195</v>
      </c>
      <c r="G6" s="11">
        <v>5374</v>
      </c>
      <c r="H6" s="11">
        <v>5066</v>
      </c>
      <c r="I6" s="11">
        <v>4702</v>
      </c>
      <c r="J6" s="11">
        <v>131382</v>
      </c>
      <c r="K6" s="11">
        <v>0</v>
      </c>
      <c r="L6" s="11">
        <v>0</v>
      </c>
      <c r="M6" s="10">
        <f>SUM(E6:L6)</f>
        <v>161444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/>
      <c r="F7" s="11"/>
      <c r="G7" s="11"/>
      <c r="H7" s="11"/>
      <c r="I7" s="11"/>
      <c r="J7" s="11"/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283043</v>
      </c>
      <c r="F8" s="11">
        <v>281119</v>
      </c>
      <c r="G8" s="11">
        <v>281708</v>
      </c>
      <c r="H8" s="11">
        <v>280999</v>
      </c>
      <c r="I8" s="11">
        <v>277518</v>
      </c>
      <c r="J8" s="11">
        <f>1475759+2150</f>
        <v>1477909</v>
      </c>
      <c r="K8" s="11">
        <v>0</v>
      </c>
      <c r="L8" s="11">
        <v>0</v>
      </c>
      <c r="M8" s="10">
        <f t="shared" si="0"/>
        <v>2882296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13070</v>
      </c>
      <c r="F10" s="11">
        <v>11988</v>
      </c>
      <c r="G10" s="11">
        <v>9909</v>
      </c>
      <c r="H10" s="11">
        <v>9465</v>
      </c>
      <c r="I10" s="11">
        <v>5633</v>
      </c>
      <c r="J10" s="11">
        <v>78239</v>
      </c>
      <c r="K10" s="11">
        <v>0</v>
      </c>
      <c r="L10" s="11">
        <v>0</v>
      </c>
      <c r="M10" s="10">
        <f t="shared" si="0"/>
        <v>128304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32189</v>
      </c>
      <c r="F14" s="11">
        <v>6298</v>
      </c>
      <c r="G14" s="11">
        <v>3392</v>
      </c>
      <c r="H14" s="11">
        <v>4869</v>
      </c>
      <c r="I14" s="11">
        <v>4588</v>
      </c>
      <c r="J14" s="11">
        <v>12215</v>
      </c>
      <c r="K14" s="11">
        <v>0</v>
      </c>
      <c r="L14" s="11">
        <v>0</v>
      </c>
      <c r="M14" s="10">
        <f t="shared" si="0"/>
        <v>63551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336027</v>
      </c>
      <c r="F15" s="10">
        <f t="shared" si="1"/>
        <v>306600</v>
      </c>
      <c r="G15" s="10">
        <f t="shared" si="1"/>
        <v>300383</v>
      </c>
      <c r="H15" s="10">
        <f t="shared" si="1"/>
        <v>300399</v>
      </c>
      <c r="I15" s="10">
        <f t="shared" si="1"/>
        <v>292441</v>
      </c>
      <c r="J15" s="10">
        <f t="shared" si="1"/>
        <v>1699745</v>
      </c>
      <c r="K15" s="10">
        <f t="shared" si="1"/>
        <v>0</v>
      </c>
      <c r="L15" s="10">
        <f t="shared" si="1"/>
        <v>0</v>
      </c>
      <c r="M15" s="10">
        <f t="shared" si="0"/>
        <v>3235595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2250</v>
      </c>
      <c r="B16" s="44" t="s">
        <v>326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Agriculture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Agriculture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Agriculture</v>
      </c>
      <c r="C19" s="5" t="s">
        <v>22</v>
      </c>
      <c r="D19" s="5" t="s">
        <v>433</v>
      </c>
      <c r="E19" s="11">
        <v>863806</v>
      </c>
      <c r="F19" s="11">
        <v>796221</v>
      </c>
      <c r="G19" s="11">
        <v>789014</v>
      </c>
      <c r="H19" s="11">
        <v>789014</v>
      </c>
      <c r="I19" s="11">
        <v>789014</v>
      </c>
      <c r="J19" s="11">
        <v>12420571</v>
      </c>
      <c r="K19" s="11">
        <v>0</v>
      </c>
      <c r="L19" s="11">
        <v>0</v>
      </c>
      <c r="M19" s="10">
        <f t="shared" si="2"/>
        <v>16447640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Agriculture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Agriculture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Agriculture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Agriculture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Agriculture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Agriculture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Agriculture</v>
      </c>
      <c r="C26" s="2" t="s">
        <v>28</v>
      </c>
      <c r="D26" s="2" t="s">
        <v>29</v>
      </c>
      <c r="E26" s="10">
        <f t="shared" ref="E26:L26" si="3">SUM(E17:E25)</f>
        <v>863806</v>
      </c>
      <c r="F26" s="10">
        <f t="shared" si="3"/>
        <v>796221</v>
      </c>
      <c r="G26" s="10">
        <f t="shared" si="3"/>
        <v>789014</v>
      </c>
      <c r="H26" s="10">
        <f t="shared" si="3"/>
        <v>789014</v>
      </c>
      <c r="I26" s="10">
        <f t="shared" si="3"/>
        <v>789014</v>
      </c>
      <c r="J26" s="10">
        <f t="shared" si="3"/>
        <v>12420571</v>
      </c>
      <c r="K26" s="10">
        <f t="shared" si="3"/>
        <v>0</v>
      </c>
      <c r="L26" s="10">
        <f t="shared" si="3"/>
        <v>0</v>
      </c>
      <c r="M26" s="10">
        <f t="shared" si="2"/>
        <v>16447640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2251</v>
      </c>
      <c r="B27" s="44" t="s">
        <v>322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Provincial: Education</v>
      </c>
      <c r="C28" s="33" t="s">
        <v>20</v>
      </c>
      <c r="D28" s="33" t="s">
        <v>306</v>
      </c>
      <c r="E28" s="11">
        <v>21473</v>
      </c>
      <c r="F28" s="11">
        <v>21146</v>
      </c>
      <c r="G28" s="11">
        <v>19749</v>
      </c>
      <c r="H28" s="11">
        <v>18809</v>
      </c>
      <c r="I28" s="11">
        <v>18138</v>
      </c>
      <c r="J28" s="11">
        <v>1050281</v>
      </c>
      <c r="K28" s="11">
        <v>0</v>
      </c>
      <c r="L28" s="11">
        <v>0</v>
      </c>
      <c r="M28" s="10">
        <f>SUM(E28:L28)</f>
        <v>1149596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Provincial: Education</v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Provincial: Education</v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8354</v>
      </c>
      <c r="K30" s="11">
        <v>0</v>
      </c>
      <c r="L30" s="11">
        <v>0</v>
      </c>
      <c r="M30" s="10">
        <f t="shared" si="4"/>
        <v>8354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Provincial: Education</v>
      </c>
      <c r="C31" s="33" t="s">
        <v>23</v>
      </c>
      <c r="D31" s="33" t="s">
        <v>434</v>
      </c>
      <c r="E31" s="11">
        <v>890</v>
      </c>
      <c r="F31" s="11">
        <v>784</v>
      </c>
      <c r="G31" s="11">
        <v>470</v>
      </c>
      <c r="H31" s="11">
        <v>470</v>
      </c>
      <c r="I31" s="11">
        <v>470</v>
      </c>
      <c r="J31" s="11">
        <v>46289</v>
      </c>
      <c r="K31" s="11">
        <v>0</v>
      </c>
      <c r="L31" s="11">
        <v>0</v>
      </c>
      <c r="M31" s="10">
        <f t="shared" si="4"/>
        <v>49373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Provincial: Education</v>
      </c>
      <c r="C32" s="33" t="s">
        <v>24</v>
      </c>
      <c r="D32" s="33" t="s">
        <v>435</v>
      </c>
      <c r="E32" s="11">
        <v>22986</v>
      </c>
      <c r="F32" s="11">
        <v>22721</v>
      </c>
      <c r="G32" s="11">
        <v>19831</v>
      </c>
      <c r="H32" s="11">
        <v>19380</v>
      </c>
      <c r="I32" s="11">
        <v>18479</v>
      </c>
      <c r="J32" s="11">
        <v>367992</v>
      </c>
      <c r="K32" s="11">
        <v>0</v>
      </c>
      <c r="L32" s="11">
        <v>0</v>
      </c>
      <c r="M32" s="10">
        <f t="shared" si="4"/>
        <v>471389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Provincial: Education</v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Provincial: Education</v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Provincial: Education</v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Provincial: Education</v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Provincial: Education</v>
      </c>
      <c r="C37" s="36" t="s">
        <v>28</v>
      </c>
      <c r="D37" s="36" t="s">
        <v>29</v>
      </c>
      <c r="E37" s="10">
        <f t="shared" ref="E37:L37" si="5">SUM(E28:E36)</f>
        <v>45349</v>
      </c>
      <c r="F37" s="10">
        <f t="shared" si="5"/>
        <v>44651</v>
      </c>
      <c r="G37" s="10">
        <f t="shared" si="5"/>
        <v>40050</v>
      </c>
      <c r="H37" s="10">
        <f t="shared" si="5"/>
        <v>38659</v>
      </c>
      <c r="I37" s="10">
        <f t="shared" si="5"/>
        <v>37087</v>
      </c>
      <c r="J37" s="10">
        <f t="shared" si="5"/>
        <v>1472916</v>
      </c>
      <c r="K37" s="10">
        <f t="shared" si="5"/>
        <v>0</v>
      </c>
      <c r="L37" s="10">
        <f t="shared" si="5"/>
        <v>0</v>
      </c>
      <c r="M37" s="10">
        <f t="shared" si="4"/>
        <v>1678712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f>8061+22169</f>
        <v>30230</v>
      </c>
      <c r="F39" s="11">
        <f>7390+20153</f>
        <v>27543</v>
      </c>
      <c r="G39" s="11">
        <f>7390+19592</f>
        <v>26982</v>
      </c>
      <c r="H39" s="11">
        <f>7196+19122</f>
        <v>26318</v>
      </c>
      <c r="I39" s="11">
        <f>6102+18810</f>
        <v>24912</v>
      </c>
      <c r="J39" s="11">
        <f>131273+1072570</f>
        <v>1203843</v>
      </c>
      <c r="K39" s="11">
        <v>0</v>
      </c>
      <c r="L39" s="11">
        <v>0</v>
      </c>
      <c r="M39" s="10">
        <f>SUM(E39:L39)</f>
        <v>1339828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22705</v>
      </c>
      <c r="F41" s="11">
        <v>57445</v>
      </c>
      <c r="G41" s="11">
        <v>0</v>
      </c>
      <c r="H41" s="11">
        <v>31460</v>
      </c>
      <c r="I41" s="11">
        <v>2615</v>
      </c>
      <c r="J41" s="11">
        <f>2150+8354+3612</f>
        <v>14116</v>
      </c>
      <c r="K41" s="11">
        <v>0</v>
      </c>
      <c r="L41" s="11">
        <v>0</v>
      </c>
      <c r="M41" s="10">
        <f t="shared" si="6"/>
        <v>128341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1097</v>
      </c>
      <c r="F42" s="11">
        <v>940</v>
      </c>
      <c r="G42" s="11">
        <v>940</v>
      </c>
      <c r="H42" s="11">
        <v>890</v>
      </c>
      <c r="I42" s="11">
        <v>784</v>
      </c>
      <c r="J42" s="11">
        <v>47699</v>
      </c>
      <c r="K42" s="11">
        <v>0</v>
      </c>
      <c r="L42" s="11">
        <v>0</v>
      </c>
      <c r="M42" s="10">
        <f t="shared" si="6"/>
        <v>52350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f>13746+25465</f>
        <v>39211</v>
      </c>
      <c r="F43" s="11">
        <f>8659+22456</f>
        <v>31115</v>
      </c>
      <c r="G43" s="11">
        <f>7647+21408</f>
        <v>29055</v>
      </c>
      <c r="H43" s="11">
        <f>7001+19944</f>
        <v>26945</v>
      </c>
      <c r="I43" s="11">
        <f>6310+19792</f>
        <v>26102</v>
      </c>
      <c r="J43" s="11">
        <f>68446+390596</f>
        <v>459042</v>
      </c>
      <c r="K43" s="11">
        <v>0</v>
      </c>
      <c r="L43" s="11">
        <v>0</v>
      </c>
      <c r="M43" s="10">
        <f t="shared" si="6"/>
        <v>611470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93243</v>
      </c>
      <c r="F48" s="10">
        <f t="shared" si="7"/>
        <v>117043</v>
      </c>
      <c r="G48" s="10">
        <f t="shared" si="7"/>
        <v>56977</v>
      </c>
      <c r="H48" s="10">
        <f t="shared" si="7"/>
        <v>85613</v>
      </c>
      <c r="I48" s="10">
        <f t="shared" si="7"/>
        <v>54413</v>
      </c>
      <c r="J48" s="10">
        <f t="shared" si="7"/>
        <v>1724700</v>
      </c>
      <c r="K48" s="10">
        <f t="shared" si="7"/>
        <v>0</v>
      </c>
      <c r="L48" s="10">
        <f t="shared" si="7"/>
        <v>0</v>
      </c>
      <c r="M48" s="10">
        <f t="shared" si="6"/>
        <v>2131989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59428</v>
      </c>
      <c r="F336" s="26">
        <f t="shared" ref="F336:L336" si="60">+F6+F17+F28+F39+F50+F61+F72+F83+F94+F105+F116+F127+F138+F149+F160+F171+F182+F193+F204+F215+F226+F237+F248+F259+F270+F281+F292+F303+F314+F325</f>
        <v>55884</v>
      </c>
      <c r="G336" s="26">
        <f t="shared" si="60"/>
        <v>52105</v>
      </c>
      <c r="H336" s="26">
        <f t="shared" si="60"/>
        <v>50193</v>
      </c>
      <c r="I336" s="26">
        <f t="shared" si="60"/>
        <v>47752</v>
      </c>
      <c r="J336" s="26">
        <f t="shared" si="60"/>
        <v>2385506</v>
      </c>
      <c r="K336" s="26">
        <f t="shared" si="60"/>
        <v>0</v>
      </c>
      <c r="L336" s="26">
        <f t="shared" si="60"/>
        <v>0</v>
      </c>
      <c r="M336" s="37">
        <f>SUM(E336:L336)</f>
        <v>2650868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1169554</v>
      </c>
      <c r="F338" s="26">
        <f t="shared" si="62"/>
        <v>1134785</v>
      </c>
      <c r="G338" s="26">
        <f t="shared" si="62"/>
        <v>1070722</v>
      </c>
      <c r="H338" s="26">
        <f t="shared" si="62"/>
        <v>1101473</v>
      </c>
      <c r="I338" s="26">
        <f t="shared" si="62"/>
        <v>1069147</v>
      </c>
      <c r="J338" s="26">
        <f t="shared" si="62"/>
        <v>13920950</v>
      </c>
      <c r="K338" s="26">
        <f t="shared" si="62"/>
        <v>0</v>
      </c>
      <c r="L338" s="26">
        <f t="shared" si="62"/>
        <v>0</v>
      </c>
      <c r="M338" s="37">
        <f t="shared" si="63"/>
        <v>19466631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1987</v>
      </c>
      <c r="F339" s="26">
        <f t="shared" si="62"/>
        <v>1724</v>
      </c>
      <c r="G339" s="26">
        <f t="shared" si="62"/>
        <v>1410</v>
      </c>
      <c r="H339" s="26">
        <f t="shared" si="62"/>
        <v>1360</v>
      </c>
      <c r="I339" s="26">
        <f t="shared" si="62"/>
        <v>1254</v>
      </c>
      <c r="J339" s="26">
        <f t="shared" si="62"/>
        <v>93988</v>
      </c>
      <c r="K339" s="26">
        <f t="shared" si="62"/>
        <v>0</v>
      </c>
      <c r="L339" s="26">
        <f t="shared" si="62"/>
        <v>0</v>
      </c>
      <c r="M339" s="37">
        <f t="shared" si="63"/>
        <v>101723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75267</v>
      </c>
      <c r="F340" s="26">
        <f t="shared" si="62"/>
        <v>65824</v>
      </c>
      <c r="G340" s="26">
        <f t="shared" si="62"/>
        <v>58795</v>
      </c>
      <c r="H340" s="26">
        <f t="shared" si="62"/>
        <v>55790</v>
      </c>
      <c r="I340" s="26">
        <f t="shared" si="62"/>
        <v>50214</v>
      </c>
      <c r="J340" s="26">
        <f t="shared" si="62"/>
        <v>905273</v>
      </c>
      <c r="K340" s="26">
        <f t="shared" si="62"/>
        <v>0</v>
      </c>
      <c r="L340" s="26">
        <f t="shared" si="62"/>
        <v>0</v>
      </c>
      <c r="M340" s="37">
        <f t="shared" si="63"/>
        <v>1211163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32189</v>
      </c>
      <c r="F344" s="26">
        <f t="shared" si="62"/>
        <v>6298</v>
      </c>
      <c r="G344" s="26">
        <f t="shared" si="62"/>
        <v>3392</v>
      </c>
      <c r="H344" s="26">
        <f t="shared" si="62"/>
        <v>4869</v>
      </c>
      <c r="I344" s="26">
        <f t="shared" si="62"/>
        <v>4588</v>
      </c>
      <c r="J344" s="26">
        <f t="shared" si="62"/>
        <v>12215</v>
      </c>
      <c r="K344" s="26">
        <f t="shared" si="62"/>
        <v>0</v>
      </c>
      <c r="L344" s="26">
        <f t="shared" si="62"/>
        <v>0</v>
      </c>
      <c r="M344" s="37">
        <f t="shared" si="63"/>
        <v>63551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1338425</v>
      </c>
      <c r="F345" s="19">
        <f t="shared" ref="F345:L345" si="64">SUM(F336:F344)</f>
        <v>1264515</v>
      </c>
      <c r="G345" s="19">
        <f t="shared" si="64"/>
        <v>1186424</v>
      </c>
      <c r="H345" s="19">
        <f t="shared" si="64"/>
        <v>1213685</v>
      </c>
      <c r="I345" s="19">
        <f t="shared" si="64"/>
        <v>1172955</v>
      </c>
      <c r="J345" s="19">
        <f t="shared" si="64"/>
        <v>17317932</v>
      </c>
      <c r="K345" s="19">
        <f t="shared" si="64"/>
        <v>0</v>
      </c>
      <c r="L345" s="19">
        <f t="shared" si="64"/>
        <v>0</v>
      </c>
      <c r="M345" s="19">
        <f t="shared" si="63"/>
        <v>23493936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topLeftCell="A80" zoomScale="75" workbookViewId="0">
      <selection activeCell="J97" sqref="J97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153641</v>
      </c>
      <c r="F6" s="11">
        <v>153502</v>
      </c>
      <c r="G6" s="11">
        <v>152196</v>
      </c>
      <c r="H6" s="11">
        <v>151151</v>
      </c>
      <c r="I6" s="11">
        <v>151151</v>
      </c>
      <c r="J6" s="11">
        <v>7614469</v>
      </c>
      <c r="K6" s="11">
        <v>0</v>
      </c>
      <c r="L6" s="11">
        <v>0</v>
      </c>
      <c r="M6" s="10">
        <f>SUM(E6:L6)</f>
        <v>8376110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/>
      <c r="F7" s="11"/>
      <c r="G7" s="11"/>
      <c r="H7" s="11"/>
      <c r="I7" s="11"/>
      <c r="J7" s="11"/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140986</v>
      </c>
      <c r="F8" s="11">
        <v>140648</v>
      </c>
      <c r="G8" s="11">
        <v>140444</v>
      </c>
      <c r="H8" s="11">
        <v>139131</v>
      </c>
      <c r="I8" s="11">
        <v>138372</v>
      </c>
      <c r="J8" s="11">
        <f>96302+3894256</f>
        <v>3990558</v>
      </c>
      <c r="K8" s="11">
        <v>0</v>
      </c>
      <c r="L8" s="11">
        <v>0</v>
      </c>
      <c r="M8" s="10">
        <f t="shared" si="0"/>
        <v>4690139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1097</v>
      </c>
      <c r="F9" s="11">
        <v>941</v>
      </c>
      <c r="G9" s="11">
        <v>941</v>
      </c>
      <c r="H9" s="11">
        <v>941</v>
      </c>
      <c r="I9" s="11">
        <v>941</v>
      </c>
      <c r="J9" s="11">
        <v>58639</v>
      </c>
      <c r="K9" s="11">
        <v>0</v>
      </c>
      <c r="L9" s="11">
        <v>0</v>
      </c>
      <c r="M9" s="10">
        <f>SUM(E9:L9)</f>
        <v>63500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107281</v>
      </c>
      <c r="F10" s="11">
        <v>107305</v>
      </c>
      <c r="G10" s="11">
        <v>106139</v>
      </c>
      <c r="H10" s="11">
        <v>105689</v>
      </c>
      <c r="I10" s="11">
        <v>105689</v>
      </c>
      <c r="J10" s="11">
        <v>3050624</v>
      </c>
      <c r="K10" s="11">
        <v>0</v>
      </c>
      <c r="L10" s="11">
        <v>0</v>
      </c>
      <c r="M10" s="10">
        <f t="shared" si="0"/>
        <v>3582727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9931</v>
      </c>
      <c r="F14" s="11">
        <v>10619</v>
      </c>
      <c r="G14" s="11">
        <v>657</v>
      </c>
      <c r="H14" s="11">
        <v>749</v>
      </c>
      <c r="I14" s="11">
        <v>1191</v>
      </c>
      <c r="J14" s="11">
        <v>8012</v>
      </c>
      <c r="K14" s="11">
        <v>0</v>
      </c>
      <c r="L14" s="11">
        <v>0</v>
      </c>
      <c r="M14" s="10">
        <f t="shared" si="0"/>
        <v>31159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>SUM(E6:E14)</f>
        <v>412936</v>
      </c>
      <c r="F15" s="10">
        <f t="shared" ref="F15:L15" si="1">SUM(F6:F14)</f>
        <v>413015</v>
      </c>
      <c r="G15" s="10">
        <f t="shared" si="1"/>
        <v>400377</v>
      </c>
      <c r="H15" s="10">
        <f t="shared" si="1"/>
        <v>397661</v>
      </c>
      <c r="I15" s="10">
        <f t="shared" si="1"/>
        <v>397344</v>
      </c>
      <c r="J15" s="10">
        <f t="shared" si="1"/>
        <v>14722302</v>
      </c>
      <c r="K15" s="10">
        <f t="shared" si="1"/>
        <v>0</v>
      </c>
      <c r="L15" s="10">
        <f t="shared" si="1"/>
        <v>0</v>
      </c>
      <c r="M15" s="10">
        <f t="shared" si="0"/>
        <v>16743635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153166</v>
      </c>
      <c r="F94" s="11">
        <v>152494</v>
      </c>
      <c r="G94" s="11">
        <v>150815</v>
      </c>
      <c r="H94" s="11">
        <v>150479</v>
      </c>
      <c r="I94" s="11">
        <v>150479</v>
      </c>
      <c r="J94" s="11">
        <v>8030108</v>
      </c>
      <c r="K94" s="11">
        <v>0</v>
      </c>
      <c r="L94" s="11">
        <v>0</v>
      </c>
      <c r="M94" s="10">
        <f>SUM(E94:L94)</f>
        <v>8787541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21105</v>
      </c>
      <c r="F96" s="11">
        <v>2499</v>
      </c>
      <c r="G96" s="11">
        <v>0</v>
      </c>
      <c r="H96" s="11">
        <v>893</v>
      </c>
      <c r="I96" s="11">
        <v>1232</v>
      </c>
      <c r="J96" s="11">
        <f>95702+10611</f>
        <v>106313</v>
      </c>
      <c r="K96" s="11">
        <v>0</v>
      </c>
      <c r="L96" s="11">
        <v>0</v>
      </c>
      <c r="M96" s="10">
        <f t="shared" si="16"/>
        <v>132042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1097</v>
      </c>
      <c r="F97" s="11">
        <v>1097</v>
      </c>
      <c r="G97" s="11">
        <v>1097</v>
      </c>
      <c r="H97" s="11">
        <v>1097</v>
      </c>
      <c r="I97" s="11">
        <v>941</v>
      </c>
      <c r="J97" s="11">
        <v>60933</v>
      </c>
      <c r="K97" s="11">
        <v>0</v>
      </c>
      <c r="L97" s="11">
        <v>0</v>
      </c>
      <c r="M97" s="10">
        <f t="shared" si="16"/>
        <v>66262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107717</v>
      </c>
      <c r="F98" s="11">
        <v>106815</v>
      </c>
      <c r="G98" s="11">
        <v>105689</v>
      </c>
      <c r="H98" s="11">
        <v>105238</v>
      </c>
      <c r="I98" s="11">
        <v>105238</v>
      </c>
      <c r="J98" s="11">
        <v>3351964</v>
      </c>
      <c r="K98" s="11">
        <v>0</v>
      </c>
      <c r="L98" s="11">
        <v>0</v>
      </c>
      <c r="M98" s="10">
        <f t="shared" si="16"/>
        <v>3882661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283085</v>
      </c>
      <c r="F103" s="10">
        <f t="shared" si="17"/>
        <v>262905</v>
      </c>
      <c r="G103" s="10">
        <f t="shared" si="17"/>
        <v>257601</v>
      </c>
      <c r="H103" s="10">
        <f t="shared" si="17"/>
        <v>257707</v>
      </c>
      <c r="I103" s="10">
        <f t="shared" si="17"/>
        <v>257890</v>
      </c>
      <c r="J103" s="10">
        <f t="shared" si="17"/>
        <v>11549318</v>
      </c>
      <c r="K103" s="10">
        <f t="shared" si="17"/>
        <v>0</v>
      </c>
      <c r="L103" s="10">
        <f t="shared" si="17"/>
        <v>0</v>
      </c>
      <c r="M103" s="10">
        <f t="shared" si="16"/>
        <v>12868506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306807</v>
      </c>
      <c r="F116" s="20">
        <f t="shared" ref="F116:L116" si="20">+F6+F17+F28+F39+F50+F61+F72+F83+F94+F105</f>
        <v>305996</v>
      </c>
      <c r="G116" s="20">
        <f t="shared" si="20"/>
        <v>303011</v>
      </c>
      <c r="H116" s="20">
        <f t="shared" si="20"/>
        <v>301630</v>
      </c>
      <c r="I116" s="20">
        <f t="shared" si="20"/>
        <v>301630</v>
      </c>
      <c r="J116" s="20">
        <f t="shared" si="20"/>
        <v>15644577</v>
      </c>
      <c r="K116" s="20">
        <f t="shared" si="20"/>
        <v>0</v>
      </c>
      <c r="L116" s="20">
        <f t="shared" si="20"/>
        <v>0</v>
      </c>
      <c r="M116" s="40">
        <f>SUM(E116:L116)</f>
        <v>17163651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162091</v>
      </c>
      <c r="F118" s="20">
        <f t="shared" si="22"/>
        <v>143147</v>
      </c>
      <c r="G118" s="20">
        <f t="shared" si="22"/>
        <v>140444</v>
      </c>
      <c r="H118" s="20">
        <f t="shared" si="22"/>
        <v>140024</v>
      </c>
      <c r="I118" s="20">
        <f t="shared" si="22"/>
        <v>139604</v>
      </c>
      <c r="J118" s="20">
        <f t="shared" si="22"/>
        <v>4096871</v>
      </c>
      <c r="K118" s="20">
        <f t="shared" si="22"/>
        <v>0</v>
      </c>
      <c r="L118" s="20">
        <f t="shared" si="22"/>
        <v>0</v>
      </c>
      <c r="M118" s="40">
        <f t="shared" si="23"/>
        <v>4822181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>+E9+E20+E31+E42+E53+E64+E75+E86+E97+E108</f>
        <v>2194</v>
      </c>
      <c r="F119" s="20">
        <f t="shared" si="22"/>
        <v>2038</v>
      </c>
      <c r="G119" s="20">
        <f t="shared" si="22"/>
        <v>2038</v>
      </c>
      <c r="H119" s="20">
        <f t="shared" si="22"/>
        <v>2038</v>
      </c>
      <c r="I119" s="20">
        <f t="shared" si="22"/>
        <v>1882</v>
      </c>
      <c r="J119" s="20">
        <f t="shared" si="22"/>
        <v>119572</v>
      </c>
      <c r="K119" s="20">
        <f t="shared" si="22"/>
        <v>0</v>
      </c>
      <c r="L119" s="20">
        <f t="shared" si="22"/>
        <v>0</v>
      </c>
      <c r="M119" s="40">
        <f t="shared" si="23"/>
        <v>129762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214998</v>
      </c>
      <c r="F120" s="20">
        <f t="shared" si="22"/>
        <v>214120</v>
      </c>
      <c r="G120" s="20">
        <f t="shared" si="22"/>
        <v>211828</v>
      </c>
      <c r="H120" s="20">
        <f t="shared" si="22"/>
        <v>210927</v>
      </c>
      <c r="I120" s="20">
        <f t="shared" si="22"/>
        <v>210927</v>
      </c>
      <c r="J120" s="20">
        <f t="shared" si="22"/>
        <v>6402588</v>
      </c>
      <c r="K120" s="20">
        <f t="shared" si="22"/>
        <v>0</v>
      </c>
      <c r="L120" s="20">
        <f t="shared" si="22"/>
        <v>0</v>
      </c>
      <c r="M120" s="40">
        <f t="shared" si="23"/>
        <v>7465388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9931</v>
      </c>
      <c r="F124" s="20">
        <f t="shared" si="22"/>
        <v>10619</v>
      </c>
      <c r="G124" s="20">
        <f t="shared" si="22"/>
        <v>657</v>
      </c>
      <c r="H124" s="20">
        <f t="shared" si="22"/>
        <v>749</v>
      </c>
      <c r="I124" s="20">
        <f t="shared" si="22"/>
        <v>1191</v>
      </c>
      <c r="J124" s="20">
        <f t="shared" si="22"/>
        <v>8012</v>
      </c>
      <c r="K124" s="20">
        <f t="shared" si="22"/>
        <v>0</v>
      </c>
      <c r="L124" s="20">
        <f t="shared" si="22"/>
        <v>0</v>
      </c>
      <c r="M124" s="40">
        <f t="shared" si="23"/>
        <v>31159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696021</v>
      </c>
      <c r="F125" s="40">
        <f t="shared" si="24"/>
        <v>675920</v>
      </c>
      <c r="G125" s="40">
        <f t="shared" si="24"/>
        <v>657978</v>
      </c>
      <c r="H125" s="40">
        <f t="shared" si="24"/>
        <v>655368</v>
      </c>
      <c r="I125" s="40">
        <f t="shared" si="24"/>
        <v>655234</v>
      </c>
      <c r="J125" s="40">
        <f t="shared" si="24"/>
        <v>26271620</v>
      </c>
      <c r="K125" s="40">
        <f t="shared" si="24"/>
        <v>0</v>
      </c>
      <c r="L125" s="40">
        <f t="shared" si="24"/>
        <v>0</v>
      </c>
      <c r="M125" s="40">
        <f t="shared" si="23"/>
        <v>29612141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7" sqref="J7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4983539</v>
      </c>
      <c r="F6" s="11">
        <v>4656219</v>
      </c>
      <c r="G6" s="11">
        <v>2010166</v>
      </c>
      <c r="H6" s="11">
        <v>1989393</v>
      </c>
      <c r="I6" s="11">
        <v>1979309</v>
      </c>
      <c r="J6" s="11">
        <v>75303956</v>
      </c>
      <c r="K6" s="11">
        <v>0</v>
      </c>
      <c r="L6" s="11">
        <v>0</v>
      </c>
      <c r="M6" s="10">
        <f>SUM(E6:L6)</f>
        <v>90922582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1948996</v>
      </c>
      <c r="F8" s="11">
        <v>1925033</v>
      </c>
      <c r="G8" s="11">
        <v>1907658</v>
      </c>
      <c r="H8" s="11">
        <v>1890320</v>
      </c>
      <c r="I8" s="11">
        <v>1876944</v>
      </c>
      <c r="J8" s="11">
        <v>37780132</v>
      </c>
      <c r="K8" s="11">
        <v>0</v>
      </c>
      <c r="L8" s="11">
        <v>0</v>
      </c>
      <c r="M8" s="10">
        <f t="shared" si="0"/>
        <v>47329083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145339</v>
      </c>
      <c r="F9" s="11">
        <v>135260</v>
      </c>
      <c r="G9" s="11">
        <v>116504</v>
      </c>
      <c r="H9" s="11">
        <v>109494</v>
      </c>
      <c r="I9" s="11">
        <v>103214</v>
      </c>
      <c r="J9" s="11">
        <v>340980</v>
      </c>
      <c r="K9" s="11">
        <v>0</v>
      </c>
      <c r="L9" s="11">
        <v>0</v>
      </c>
      <c r="M9" s="10">
        <f t="shared" si="0"/>
        <v>950791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394</v>
      </c>
      <c r="F10" s="11">
        <v>394</v>
      </c>
      <c r="G10" s="11">
        <v>355</v>
      </c>
      <c r="H10" s="11">
        <v>355</v>
      </c>
      <c r="I10" s="11">
        <v>237</v>
      </c>
      <c r="J10" s="11">
        <v>42889</v>
      </c>
      <c r="K10" s="11">
        <v>0</v>
      </c>
      <c r="L10" s="11">
        <v>0</v>
      </c>
      <c r="M10" s="10">
        <f t="shared" si="0"/>
        <v>44624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7078268</v>
      </c>
      <c r="F15" s="10">
        <f t="shared" si="1"/>
        <v>6716906</v>
      </c>
      <c r="G15" s="10">
        <f t="shared" si="1"/>
        <v>4034683</v>
      </c>
      <c r="H15" s="10">
        <f t="shared" si="1"/>
        <v>3989562</v>
      </c>
      <c r="I15" s="10">
        <f t="shared" si="1"/>
        <v>3959704</v>
      </c>
      <c r="J15" s="10">
        <f t="shared" si="1"/>
        <v>113467957</v>
      </c>
      <c r="K15" s="10">
        <f t="shared" si="1"/>
        <v>0</v>
      </c>
      <c r="L15" s="10">
        <f t="shared" si="1"/>
        <v>0</v>
      </c>
      <c r="M15" s="10">
        <f t="shared" si="0"/>
        <v>139247080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4983539</v>
      </c>
      <c r="F50" s="20">
        <f t="shared" si="8"/>
        <v>4656219</v>
      </c>
      <c r="G50" s="20">
        <f t="shared" si="8"/>
        <v>2010166</v>
      </c>
      <c r="H50" s="20">
        <f t="shared" si="8"/>
        <v>1989393</v>
      </c>
      <c r="I50" s="20">
        <f t="shared" si="8"/>
        <v>1979309</v>
      </c>
      <c r="J50" s="20">
        <f t="shared" si="8"/>
        <v>75303956</v>
      </c>
      <c r="K50" s="20">
        <f t="shared" si="8"/>
        <v>0</v>
      </c>
      <c r="L50" s="20">
        <f t="shared" si="8"/>
        <v>0</v>
      </c>
      <c r="M50" s="40">
        <f>SUM(E50:L50)</f>
        <v>90922582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1948996</v>
      </c>
      <c r="F52" s="20">
        <f t="shared" si="8"/>
        <v>1925033</v>
      </c>
      <c r="G52" s="20">
        <f t="shared" si="8"/>
        <v>1907658</v>
      </c>
      <c r="H52" s="20">
        <f t="shared" si="8"/>
        <v>1890320</v>
      </c>
      <c r="I52" s="20">
        <f t="shared" si="8"/>
        <v>1876944</v>
      </c>
      <c r="J52" s="20">
        <f t="shared" si="8"/>
        <v>37780132</v>
      </c>
      <c r="K52" s="20">
        <f t="shared" si="8"/>
        <v>0</v>
      </c>
      <c r="L52" s="20">
        <f t="shared" si="8"/>
        <v>0</v>
      </c>
      <c r="M52" s="40">
        <f t="shared" si="10"/>
        <v>47329083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145339</v>
      </c>
      <c r="F53" s="20">
        <f t="shared" si="8"/>
        <v>135260</v>
      </c>
      <c r="G53" s="20">
        <f t="shared" si="8"/>
        <v>116504</v>
      </c>
      <c r="H53" s="20">
        <f t="shared" si="8"/>
        <v>109494</v>
      </c>
      <c r="I53" s="20">
        <f t="shared" si="8"/>
        <v>103214</v>
      </c>
      <c r="J53" s="20">
        <f t="shared" si="8"/>
        <v>340980</v>
      </c>
      <c r="K53" s="20">
        <f t="shared" si="8"/>
        <v>0</v>
      </c>
      <c r="L53" s="20">
        <f t="shared" si="8"/>
        <v>0</v>
      </c>
      <c r="M53" s="40">
        <f t="shared" si="10"/>
        <v>950791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394</v>
      </c>
      <c r="F54" s="20">
        <f t="shared" si="8"/>
        <v>394</v>
      </c>
      <c r="G54" s="20">
        <f t="shared" si="8"/>
        <v>355</v>
      </c>
      <c r="H54" s="20">
        <f t="shared" si="8"/>
        <v>355</v>
      </c>
      <c r="I54" s="20">
        <f t="shared" si="8"/>
        <v>237</v>
      </c>
      <c r="J54" s="20">
        <f t="shared" si="8"/>
        <v>42889</v>
      </c>
      <c r="K54" s="20">
        <f t="shared" si="8"/>
        <v>0</v>
      </c>
      <c r="L54" s="20">
        <f t="shared" si="8"/>
        <v>0</v>
      </c>
      <c r="M54" s="40">
        <f t="shared" si="10"/>
        <v>44624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0</v>
      </c>
      <c r="F58" s="20">
        <f t="shared" si="8"/>
        <v>0</v>
      </c>
      <c r="G58" s="20">
        <f t="shared" si="8"/>
        <v>0</v>
      </c>
      <c r="H58" s="20">
        <f t="shared" si="8"/>
        <v>0</v>
      </c>
      <c r="I58" s="20">
        <f t="shared" si="8"/>
        <v>0</v>
      </c>
      <c r="J58" s="20">
        <f t="shared" si="8"/>
        <v>0</v>
      </c>
      <c r="K58" s="20">
        <f t="shared" si="8"/>
        <v>0</v>
      </c>
      <c r="L58" s="20">
        <f t="shared" si="8"/>
        <v>0</v>
      </c>
      <c r="M58" s="40">
        <f t="shared" si="10"/>
        <v>0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7078268</v>
      </c>
      <c r="F59" s="40">
        <f t="shared" si="11"/>
        <v>6716906</v>
      </c>
      <c r="G59" s="40">
        <f t="shared" si="11"/>
        <v>4034683</v>
      </c>
      <c r="H59" s="40">
        <f t="shared" si="11"/>
        <v>3989562</v>
      </c>
      <c r="I59" s="40">
        <f t="shared" si="11"/>
        <v>3959704</v>
      </c>
      <c r="J59" s="40">
        <f t="shared" si="11"/>
        <v>113467957</v>
      </c>
      <c r="K59" s="40">
        <f t="shared" si="11"/>
        <v>0</v>
      </c>
      <c r="L59" s="40">
        <f t="shared" si="11"/>
        <v>0</v>
      </c>
      <c r="M59" s="40">
        <f t="shared" si="10"/>
        <v>139247080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55EFB68-5719-464A-8724-D59AA1B64263}">
  <ds:schemaRefs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2015-10-13T14:09:57Z</cp:lastPrinted>
  <dcterms:created xsi:type="dcterms:W3CDTF">2005-04-04T14:08:45Z</dcterms:created>
  <dcterms:modified xsi:type="dcterms:W3CDTF">2016-04-11T07:29:27Z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